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Desktop\John'z Junk\V&amp;V\"/>
    </mc:Choice>
  </mc:AlternateContent>
  <bookViews>
    <workbookView xWindow="120" yWindow="90" windowWidth="19035" windowHeight="8955"/>
  </bookViews>
  <sheets>
    <sheet name="Sheet" sheetId="4" r:id="rId1"/>
    <sheet name="PRINT SHEET" sheetId="7" r:id="rId2"/>
    <sheet name="Stat" sheetId="1" r:id="rId3"/>
    <sheet name="Cha" sheetId="3" r:id="rId4"/>
    <sheet name="HtH" sheetId="2" r:id="rId5"/>
    <sheet name="Reference Points" sheetId="6" r:id="rId6"/>
  </sheets>
  <definedNames>
    <definedName name="aa">#REF!</definedName>
    <definedName name="bb">#REF!</definedName>
    <definedName name="cha">Cha!$C$2:$E$45</definedName>
    <definedName name="chab">Cha!$A$2:$E$45</definedName>
    <definedName name="charb">Cha!$A$2:$E$45</definedName>
    <definedName name="ge">Cha!$I$2:$J$3</definedName>
    <definedName name="GEB">Cha!$I$2:$J$5</definedName>
    <definedName name="hth">HtH!$C$3:$E$24</definedName>
    <definedName name="hthb">HtH!$A$3:$E$24</definedName>
    <definedName name="hthc">HtH!$A$3:$E$34</definedName>
    <definedName name="_xlnm.Print_Area" localSheetId="1">'PRINT SHEET'!$A$1:$BO$88</definedName>
    <definedName name="_xlnm.Print_Area" localSheetId="0">Sheet!$A$1:$BO$108</definedName>
    <definedName name="SEX">HtH!$H$2:$I$11</definedName>
    <definedName name="stat">Stat!$C$3:$M$70</definedName>
    <definedName name="STATB">Stat!$A$3:$M$70</definedName>
    <definedName name="statc">Stat!$A$2:$M$87</definedName>
    <definedName name="WT">HtH!$K$2:$M$3</definedName>
  </definedNames>
  <calcPr calcId="152511"/>
</workbook>
</file>

<file path=xl/calcChain.xml><?xml version="1.0" encoding="utf-8"?>
<calcChain xmlns="http://schemas.openxmlformats.org/spreadsheetml/2006/main">
  <c r="AN8" i="7" l="1"/>
  <c r="AN5" i="7"/>
  <c r="AC57" i="7"/>
  <c r="S57" i="7"/>
  <c r="G33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17" i="7"/>
  <c r="BA11" i="7"/>
  <c r="AO11" i="7"/>
  <c r="G8" i="7"/>
  <c r="H5" i="7"/>
  <c r="H3" i="2"/>
  <c r="H4" i="2" s="1"/>
  <c r="H5" i="2" s="1"/>
  <c r="H6" i="2" s="1"/>
  <c r="H7" i="2" s="1"/>
  <c r="H8" i="2" s="1"/>
  <c r="H9" i="2" s="1"/>
  <c r="H10" i="2" s="1"/>
  <c r="H11" i="2" s="1"/>
  <c r="AA41" i="4"/>
  <c r="H42" i="7" s="1"/>
  <c r="AA35" i="4"/>
  <c r="H36" i="7" s="1"/>
  <c r="K41" i="4"/>
  <c r="K68" i="4" s="1"/>
  <c r="K63" i="7" s="1"/>
  <c r="K38" i="4"/>
  <c r="Y32" i="4"/>
  <c r="E3" i="3"/>
  <c r="E4" i="3"/>
  <c r="E5" i="3"/>
  <c r="E6" i="3"/>
  <c r="E7" i="3"/>
  <c r="E8" i="3"/>
  <c r="E9" i="3"/>
  <c r="E2" i="3"/>
  <c r="C11" i="3"/>
  <c r="C5" i="3"/>
  <c r="A6" i="3" s="1"/>
  <c r="C6" i="3"/>
  <c r="A7" i="3" s="1"/>
  <c r="C7" i="3" s="1"/>
  <c r="A8" i="3" s="1"/>
  <c r="C8" i="3" s="1"/>
  <c r="A9" i="3" s="1"/>
  <c r="C9" i="3" s="1"/>
  <c r="A10" i="3" s="1"/>
  <c r="A11" i="3"/>
  <c r="D10" i="3"/>
  <c r="E10" i="3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C4" i="2"/>
  <c r="A5" i="2" s="1"/>
  <c r="A4" i="2"/>
  <c r="F7" i="1"/>
  <c r="F8" i="1"/>
  <c r="F9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M8" i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L5" i="1"/>
  <c r="L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H9" i="1"/>
  <c r="H10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D4" i="1"/>
  <c r="D5" i="1"/>
  <c r="D6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C6" i="1"/>
  <c r="A7" i="1" s="1"/>
  <c r="C7" i="1" s="1"/>
  <c r="A8" i="1" s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A16" i="2" s="1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C16" i="2"/>
  <c r="A17" i="2" s="1"/>
  <c r="E22" i="3"/>
  <c r="D23" i="3"/>
  <c r="E23" i="3" s="1"/>
  <c r="C17" i="2"/>
  <c r="A18" i="2" s="1"/>
  <c r="D24" i="3"/>
  <c r="E24" i="3" s="1"/>
  <c r="C18" i="2"/>
  <c r="C19" i="2" s="1"/>
  <c r="D25" i="3"/>
  <c r="E25" i="3" s="1"/>
  <c r="A19" i="2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D35" i="3" s="1"/>
  <c r="E34" i="3"/>
  <c r="AA68" i="4"/>
  <c r="G66" i="7" s="1"/>
  <c r="A20" i="2" l="1"/>
  <c r="C20" i="2"/>
  <c r="D36" i="3"/>
  <c r="E35" i="3"/>
  <c r="C36" i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K65" i="4"/>
  <c r="AA65" i="4"/>
  <c r="C12" i="3"/>
  <c r="A12" i="3"/>
  <c r="A15" i="2"/>
  <c r="A14" i="2"/>
  <c r="A13" i="2"/>
  <c r="A12" i="2"/>
  <c r="A11" i="2"/>
  <c r="A10" i="2"/>
  <c r="A9" i="2"/>
  <c r="A8" i="2"/>
  <c r="A7" i="2"/>
  <c r="A6" i="2"/>
  <c r="Y53" i="4"/>
  <c r="H59" i="4"/>
  <c r="M54" i="7" s="1"/>
  <c r="C44" i="4"/>
  <c r="X39" i="7"/>
  <c r="X36" i="7"/>
  <c r="K44" i="4"/>
  <c r="X33" i="7"/>
  <c r="AF60" i="7"/>
  <c r="AF48" i="7"/>
  <c r="H60" i="7"/>
  <c r="C21" i="2" l="1"/>
  <c r="A21" i="2"/>
  <c r="I35" i="4"/>
  <c r="C13" i="3"/>
  <c r="A13" i="3"/>
  <c r="C44" i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A79" i="1" s="1"/>
  <c r="C79" i="1" s="1"/>
  <c r="A80" i="1" s="1"/>
  <c r="C80" i="1" s="1"/>
  <c r="A81" i="1" s="1"/>
  <c r="C81" i="1" s="1"/>
  <c r="A82" i="1" s="1"/>
  <c r="C82" i="1" s="1"/>
  <c r="A83" i="1" s="1"/>
  <c r="C83" i="1" s="1"/>
  <c r="A84" i="1" s="1"/>
  <c r="C84" i="1" s="1"/>
  <c r="A85" i="1" s="1"/>
  <c r="C85" i="1" s="1"/>
  <c r="A86" i="1" s="1"/>
  <c r="C86" i="1" s="1"/>
  <c r="A87" i="1" s="1"/>
  <c r="C87" i="1" s="1"/>
  <c r="AA44" i="4"/>
  <c r="E36" i="3"/>
  <c r="D37" i="3"/>
  <c r="H71" i="4"/>
  <c r="X71" i="4"/>
  <c r="AB59" i="4"/>
  <c r="AF54" i="7" s="1"/>
  <c r="C14" i="3" l="1"/>
  <c r="A14" i="3"/>
  <c r="I74" i="4"/>
  <c r="E37" i="3"/>
  <c r="D38" i="3"/>
  <c r="AA38" i="4"/>
  <c r="AI33" i="7"/>
  <c r="A22" i="2"/>
  <c r="C22" i="2"/>
  <c r="S44" i="4" l="1"/>
  <c r="G39" i="7"/>
  <c r="I62" i="4"/>
  <c r="I57" i="7" s="1"/>
  <c r="K56" i="4"/>
  <c r="H51" i="7" s="1"/>
  <c r="K53" i="4"/>
  <c r="G48" i="7" s="1"/>
  <c r="Y56" i="4"/>
  <c r="AF51" i="7" s="1"/>
  <c r="C23" i="2"/>
  <c r="A23" i="2"/>
  <c r="E38" i="3"/>
  <c r="D39" i="3"/>
  <c r="A15" i="3"/>
  <c r="C15" i="3"/>
  <c r="C16" i="3" l="1"/>
  <c r="A16" i="3"/>
  <c r="E39" i="3"/>
  <c r="D40" i="3"/>
  <c r="A24" i="2"/>
  <c r="C24" i="2"/>
  <c r="G47" i="4"/>
  <c r="W47" i="4" s="1"/>
  <c r="AH45" i="7" l="1"/>
  <c r="AR7" i="4"/>
  <c r="C25" i="2"/>
  <c r="A25" i="2"/>
  <c r="E40" i="3"/>
  <c r="D41" i="3"/>
  <c r="A45" i="7"/>
  <c r="A17" i="3"/>
  <c r="C17" i="3"/>
  <c r="E41" i="3" l="1"/>
  <c r="D42" i="3"/>
  <c r="C18" i="3"/>
  <c r="A18" i="3"/>
  <c r="C26" i="2"/>
  <c r="A26" i="2"/>
  <c r="E42" i="3" l="1"/>
  <c r="D43" i="3"/>
  <c r="C27" i="2"/>
  <c r="A27" i="2"/>
  <c r="A19" i="3"/>
  <c r="C19" i="3"/>
  <c r="C20" i="3" l="1"/>
  <c r="A20" i="3"/>
  <c r="D44" i="3"/>
  <c r="E43" i="3"/>
  <c r="A28" i="2"/>
  <c r="C28" i="2"/>
  <c r="A29" i="2" l="1"/>
  <c r="C29" i="2"/>
  <c r="D45" i="3"/>
  <c r="E45" i="3" s="1"/>
  <c r="E44" i="3"/>
  <c r="A21" i="3"/>
  <c r="C21" i="3"/>
  <c r="C22" i="3" l="1"/>
  <c r="A22" i="3"/>
  <c r="A30" i="2"/>
  <c r="C30" i="2"/>
  <c r="A31" i="2" l="1"/>
  <c r="C31" i="2"/>
  <c r="A23" i="3"/>
  <c r="Q50" i="4" s="1"/>
  <c r="C23" i="3"/>
  <c r="C24" i="3" l="1"/>
  <c r="A24" i="3"/>
  <c r="A32" i="2"/>
  <c r="C32" i="2"/>
  <c r="AB50" i="4"/>
  <c r="AA42" i="7"/>
  <c r="AI42" i="7" s="1"/>
  <c r="A33" i="2" l="1"/>
  <c r="C33" i="2"/>
  <c r="A25" i="3"/>
  <c r="C25" i="3"/>
  <c r="A26" i="3" l="1"/>
  <c r="C26" i="3"/>
  <c r="A34" i="2"/>
  <c r="C34" i="2"/>
  <c r="A27" i="3" l="1"/>
  <c r="C27" i="3"/>
  <c r="A28" i="3" l="1"/>
  <c r="C28" i="3"/>
  <c r="C29" i="3" l="1"/>
  <c r="A29" i="3"/>
  <c r="C30" i="3" l="1"/>
  <c r="A30" i="3"/>
  <c r="C31" i="3" l="1"/>
  <c r="A31" i="3"/>
  <c r="A32" i="3" l="1"/>
  <c r="C32" i="3"/>
  <c r="C33" i="3" l="1"/>
  <c r="A33" i="3"/>
  <c r="A34" i="3" l="1"/>
  <c r="C34" i="3"/>
  <c r="A35" i="3" l="1"/>
  <c r="C35" i="3"/>
  <c r="A36" i="3" l="1"/>
  <c r="C36" i="3"/>
  <c r="A37" i="3" l="1"/>
  <c r="C37" i="3"/>
  <c r="C38" i="3" l="1"/>
  <c r="A38" i="3"/>
  <c r="C39" i="3" l="1"/>
  <c r="A39" i="3"/>
  <c r="C40" i="3" l="1"/>
  <c r="A40" i="3"/>
  <c r="C41" i="3" l="1"/>
  <c r="A41" i="3"/>
  <c r="C42" i="3" l="1"/>
  <c r="A42" i="3"/>
  <c r="A43" i="3" l="1"/>
  <c r="C43" i="3"/>
  <c r="A44" i="3" l="1"/>
  <c r="C44" i="3"/>
  <c r="A45" i="3" l="1"/>
  <c r="C45" i="3"/>
</calcChain>
</file>

<file path=xl/sharedStrings.xml><?xml version="1.0" encoding="utf-8"?>
<sst xmlns="http://schemas.openxmlformats.org/spreadsheetml/2006/main" count="379" uniqueCount="155">
  <si>
    <t>-</t>
  </si>
  <si>
    <t>STR</t>
  </si>
  <si>
    <t>END</t>
  </si>
  <si>
    <t>AGL</t>
  </si>
  <si>
    <t>AGL ACC</t>
  </si>
  <si>
    <t>INT</t>
  </si>
  <si>
    <t>INT DMG</t>
  </si>
  <si>
    <t>END HR</t>
  </si>
  <si>
    <t>Det Hid</t>
  </si>
  <si>
    <t>Det Dan</t>
  </si>
  <si>
    <t>AGL DMG</t>
  </si>
  <si>
    <t>to</t>
  </si>
  <si>
    <t>AGL Mod</t>
  </si>
  <si>
    <t>Basic HtH</t>
  </si>
  <si>
    <t>1d2</t>
  </si>
  <si>
    <t>1d3</t>
  </si>
  <si>
    <t>1d4</t>
  </si>
  <si>
    <t>1d6</t>
  </si>
  <si>
    <t>1d8</t>
  </si>
  <si>
    <t>1d10</t>
  </si>
  <si>
    <t>1d12</t>
  </si>
  <si>
    <t>2d8</t>
  </si>
  <si>
    <t>2d10</t>
  </si>
  <si>
    <t>3d10</t>
  </si>
  <si>
    <t>4d10</t>
  </si>
  <si>
    <t>5d10</t>
  </si>
  <si>
    <t>6d10</t>
  </si>
  <si>
    <t>7d10</t>
  </si>
  <si>
    <t>8d10</t>
  </si>
  <si>
    <t>IDENTITY:</t>
  </si>
  <si>
    <t>NPC</t>
  </si>
  <si>
    <t>NAME:</t>
  </si>
  <si>
    <t>SIDE</t>
  </si>
  <si>
    <t>G</t>
  </si>
  <si>
    <t>SEX:</t>
  </si>
  <si>
    <t>M</t>
  </si>
  <si>
    <t>EXP VALUE:</t>
  </si>
  <si>
    <t>LEVEL</t>
  </si>
  <si>
    <t>AGE:</t>
  </si>
  <si>
    <t>TRAINING:</t>
  </si>
  <si>
    <t>POWERS:</t>
  </si>
  <si>
    <t>WEIGHT</t>
  </si>
  <si>
    <t>BASIC HITS</t>
  </si>
  <si>
    <t>AGL MOD*</t>
  </si>
  <si>
    <t>CHA</t>
  </si>
  <si>
    <t>HIT MOD</t>
  </si>
  <si>
    <t>HIT POINTS</t>
  </si>
  <si>
    <t>GOOD</t>
  </si>
  <si>
    <t>EVIL</t>
  </si>
  <si>
    <t>DMG MOD</t>
  </si>
  <si>
    <t>HEAL RATE</t>
  </si>
  <si>
    <t>ACCURACY</t>
  </si>
  <si>
    <t>POWER</t>
  </si>
  <si>
    <t>BASIC HTH</t>
  </si>
  <si>
    <t>MOVE RATES</t>
  </si>
  <si>
    <t>DET HIDDEN</t>
  </si>
  <si>
    <t>%</t>
  </si>
  <si>
    <t>DET DANGER</t>
  </si>
  <si>
    <t>INVENT PTS</t>
  </si>
  <si>
    <t>INVENT %</t>
  </si>
  <si>
    <t>CASH</t>
  </si>
  <si>
    <t>LEGAL STATUS</t>
  </si>
  <si>
    <t>SECURITY CLEARANCE</t>
  </si>
  <si>
    <t>KNOWLEDGE AREAS</t>
  </si>
  <si>
    <t>INVENTIONS</t>
  </si>
  <si>
    <t>CREATOR:</t>
  </si>
  <si>
    <t>ART:</t>
  </si>
  <si>
    <t>--</t>
  </si>
  <si>
    <t>9d10</t>
  </si>
  <si>
    <t>10d10</t>
  </si>
  <si>
    <t>11d10</t>
  </si>
  <si>
    <t>12d10</t>
  </si>
  <si>
    <t>13d10</t>
  </si>
  <si>
    <t>14d10</t>
  </si>
  <si>
    <t>E</t>
  </si>
  <si>
    <t>JUMP RATE</t>
  </si>
  <si>
    <t>JUMP DUR.</t>
  </si>
  <si>
    <t>JUMP HEIGHT</t>
  </si>
  <si>
    <t>F</t>
  </si>
  <si>
    <t>ST</t>
  </si>
  <si>
    <t>EN</t>
  </si>
  <si>
    <t>AG</t>
  </si>
  <si>
    <t>IN</t>
  </si>
  <si>
    <t>CARRY CAP</t>
  </si>
  <si>
    <t>REACTONS FROM:</t>
  </si>
  <si>
    <t>STAT</t>
  </si>
  <si>
    <t>100+</t>
  </si>
  <si>
    <t>12-19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</si>
  <si>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</si>
  <si>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</si>
  <si>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</si>
  <si>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</si>
  <si>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</si>
  <si>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</si>
  <si>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</si>
  <si>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</si>
  <si>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09-11</t>
  </si>
  <si>
    <t>Most Heroes</t>
  </si>
  <si>
    <t>Average Human</t>
  </si>
  <si>
    <t>Handicapped</t>
  </si>
  <si>
    <t>Superman</t>
  </si>
  <si>
    <t>Captain Marvel</t>
  </si>
  <si>
    <t>Wonder Woman</t>
  </si>
  <si>
    <t>Thing</t>
  </si>
  <si>
    <t>Colossus</t>
  </si>
  <si>
    <t>Spider-Man</t>
  </si>
  <si>
    <t>Aquaman</t>
  </si>
  <si>
    <t>Captain America</t>
  </si>
  <si>
    <t>Batman</t>
  </si>
  <si>
    <t>Wolverine</t>
  </si>
  <si>
    <t>Spider-man</t>
  </si>
  <si>
    <t>Daredevil</t>
  </si>
  <si>
    <t>Quicksilver</t>
  </si>
  <si>
    <t>Blue Beetle</t>
  </si>
  <si>
    <t>Mr. Fantastic</t>
  </si>
  <si>
    <t>Riddler</t>
  </si>
  <si>
    <t>Galactus</t>
  </si>
  <si>
    <t>Hal Jordan</t>
  </si>
  <si>
    <t>Alan Scott</t>
  </si>
  <si>
    <t>&lt; 09</t>
  </si>
  <si>
    <t>ENDURANCE:</t>
  </si>
  <si>
    <t>AGILITY:</t>
  </si>
  <si>
    <t>INTELLIGENCE:</t>
  </si>
  <si>
    <t>CHARISMA:</t>
  </si>
  <si>
    <t>DMG MOD:</t>
  </si>
  <si>
    <t>HIT POINTS:</t>
  </si>
  <si>
    <t>REACTIONS FROM: GOOD:</t>
  </si>
  <si>
    <t>EVIL:</t>
  </si>
  <si>
    <t>WEIGHT:</t>
  </si>
  <si>
    <t>BASIC HITS:</t>
  </si>
  <si>
    <t>AGL MOD:</t>
  </si>
  <si>
    <t>ACCURACY:</t>
  </si>
  <si>
    <t>HEALING RATE:</t>
  </si>
  <si>
    <t>MOVE RATES:</t>
  </si>
  <si>
    <t>DET. HIDDEN:</t>
  </si>
  <si>
    <t>DET. DANGER:</t>
  </si>
  <si>
    <t>INVENTING POINTS:</t>
  </si>
  <si>
    <t>INVENTING:</t>
  </si>
  <si>
    <t>EXPERIENCE:</t>
  </si>
  <si>
    <t>(SECURITY CLEARANCE=        )</t>
  </si>
  <si>
    <t>LEGAL STATUS:</t>
  </si>
  <si>
    <t>ORIGIN AND BACKGROUND:</t>
  </si>
  <si>
    <t>CARRYING CAPACITY:</t>
  </si>
  <si>
    <t>CASH: $</t>
  </si>
  <si>
    <t>OTHER INFORMATION:</t>
  </si>
  <si>
    <t>SIDE:</t>
  </si>
  <si>
    <t>LEVEL:</t>
  </si>
  <si>
    <t>POWER:</t>
  </si>
  <si>
    <t>BASIC HTH:</t>
  </si>
  <si>
    <t xml:space="preserve">                 CHARACTER RECORD SHEET</t>
  </si>
  <si>
    <t>STRENGTH:</t>
  </si>
  <si>
    <t>MALE</t>
  </si>
  <si>
    <t>FEMALE</t>
  </si>
  <si>
    <t>Hero Name</t>
  </si>
  <si>
    <t>Real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</si>
</sst>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ourier New"/>
      <family val="3"/>
    </font>
    <font>
      <sz val="10"/>
      <name val="Courier New"/>
      <family val="3"/>
    </font>
    <font>
      <sz val="11"/>
      <color indexed="8"/>
      <name val="Courier New"/>
      <family val="3"/>
    </font>
    <font>
      <sz val="8"/>
      <name val="Courier New"/>
      <family val="3"/>
    </font>
    <font>
      <b/>
      <outline/>
      <sz val="32"/>
      <color indexed="63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8"/>
      <color indexed="8"/>
      <name val="Courier New"/>
      <family val="3"/>
    </font>
    <font>
      <sz val="8"/>
      <color indexed="9"/>
      <name val="Courier New"/>
      <family val="3"/>
    </font>
    <font>
      <sz val="9.6"/>
      <color indexed="8"/>
      <name val="Courier New"/>
      <family val="3"/>
    </font>
    <font>
      <sz val="10"/>
      <name val="Helvetica"/>
      <family val="2"/>
    </font>
    <font>
      <sz val="9"/>
      <name val="Helvetica"/>
      <family val="2"/>
    </font>
    <font>
      <sz val="11"/>
      <color indexed="8"/>
      <name val="Helvetica"/>
      <family val="2"/>
    </font>
    <font>
      <sz val="8"/>
      <name val="Helvetica"/>
      <family val="2"/>
    </font>
    <font>
      <b/>
      <outline/>
      <sz val="32"/>
      <color indexed="63"/>
      <name val="Helvetica"/>
      <family val="2"/>
    </font>
    <font>
      <b/>
      <sz val="9"/>
      <name val="Helvetica"/>
      <family val="2"/>
    </font>
    <font>
      <sz val="8"/>
      <color indexed="8"/>
      <name val="Helvetica"/>
      <family val="2"/>
    </font>
    <font>
      <sz val="9.6"/>
      <color indexed="8"/>
      <name val="Helvetica"/>
      <family val="2"/>
    </font>
    <font>
      <sz val="11"/>
      <color theme="0"/>
      <name val="Calibri"/>
      <family val="2"/>
      <scheme val="minor"/>
    </font>
    <font>
      <sz val="8"/>
      <color theme="0"/>
      <name val="Courier New"/>
      <family val="3"/>
    </font>
    <font>
      <b/>
      <sz val="11"/>
      <color theme="0"/>
      <name val="Courier New"/>
      <family val="3"/>
    </font>
    <font>
      <sz val="11"/>
      <color theme="0"/>
      <name val="Courier New"/>
      <family val="3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sz val="11"/>
      <color theme="0"/>
      <name val="Helvetica"/>
      <family val="2"/>
    </font>
    <font>
      <sz val="8"/>
      <color theme="1"/>
      <name val="Helvetica"/>
      <family val="2"/>
    </font>
    <font>
      <sz val="10"/>
      <color theme="1"/>
      <name val="Helvetica"/>
      <family val="2"/>
    </font>
    <font>
      <b/>
      <sz val="8"/>
      <color theme="1"/>
      <name val="Helvetica"/>
      <family val="2"/>
    </font>
    <font>
      <b/>
      <sz val="11"/>
      <color theme="1"/>
      <name val="Helvetica"/>
      <family val="2"/>
    </font>
    <font>
      <b/>
      <sz val="10"/>
      <color theme="1"/>
      <name val="Helvetica"/>
      <family val="2"/>
    </font>
    <font>
      <sz val="9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Alignment="1">
      <alignment vertical="top"/>
    </xf>
    <xf numFmtId="0" fontId="4" fillId="0" borderId="0" xfId="0" applyFont="1"/>
    <xf numFmtId="0" fontId="5" fillId="0" borderId="0" xfId="1" applyFont="1" applyAlignment="1">
      <alignment vertical="top"/>
    </xf>
    <xf numFmtId="0" fontId="6" fillId="0" borderId="0" xfId="1" applyFont="1" applyFill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0" borderId="0" xfId="1" applyFont="1" applyAlignment="1">
      <alignment horizontal="center" vertical="top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top"/>
    </xf>
    <xf numFmtId="1" fontId="5" fillId="0" borderId="0" xfId="1" applyNumberFormat="1" applyFont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0" fillId="0" borderId="1" xfId="0" quotePrefix="1" applyBorder="1" applyAlignment="1">
      <alignment horizontal="center"/>
    </xf>
    <xf numFmtId="0" fontId="21" fillId="0" borderId="0" xfId="1" applyFont="1" applyFill="1" applyBorder="1" applyAlignment="1">
      <alignment vertical="top"/>
    </xf>
    <xf numFmtId="0" fontId="0" fillId="0" borderId="0" xfId="0" applyBorder="1"/>
    <xf numFmtId="0" fontId="0" fillId="0" borderId="3" xfId="0" applyBorder="1" applyAlignment="1">
      <alignment horizontal="center"/>
    </xf>
    <xf numFmtId="0" fontId="10" fillId="4" borderId="5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49" fontId="20" fillId="3" borderId="1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12" fillId="0" borderId="0" xfId="1" applyFont="1" applyBorder="1" applyAlignment="1">
      <alignment vertical="top"/>
    </xf>
    <xf numFmtId="0" fontId="24" fillId="0" borderId="0" xfId="0" applyFont="1"/>
    <xf numFmtId="0" fontId="13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1" applyFont="1" applyAlignment="1">
      <alignment vertical="top"/>
    </xf>
    <xf numFmtId="3" fontId="27" fillId="0" borderId="0" xfId="1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4" fillId="0" borderId="0" xfId="0" applyFont="1" applyBorder="1"/>
    <xf numFmtId="0" fontId="24" fillId="0" borderId="10" xfId="0" applyFont="1" applyBorder="1"/>
    <xf numFmtId="0" fontId="19" fillId="0" borderId="10" xfId="1" applyFont="1" applyBorder="1" applyAlignment="1">
      <alignment vertical="top"/>
    </xf>
    <xf numFmtId="0" fontId="19" fillId="0" borderId="0" xfId="1" applyFont="1" applyBorder="1" applyAlignment="1">
      <alignment vertical="top"/>
    </xf>
    <xf numFmtId="0" fontId="15" fillId="0" borderId="10" xfId="1" applyFont="1" applyBorder="1" applyAlignment="1">
      <alignment vertical="top"/>
    </xf>
    <xf numFmtId="0" fontId="15" fillId="0" borderId="0" xfId="1" applyFont="1" applyBorder="1" applyAlignment="1">
      <alignment vertical="top"/>
    </xf>
    <xf numFmtId="0" fontId="30" fillId="0" borderId="0" xfId="0" applyFont="1" applyAlignment="1">
      <alignment vertical="center"/>
    </xf>
    <xf numFmtId="0" fontId="24" fillId="0" borderId="0" xfId="0" applyFont="1" applyAlignment="1"/>
    <xf numFmtId="0" fontId="15" fillId="0" borderId="0" xfId="1" applyFont="1" applyBorder="1" applyAlignment="1"/>
    <xf numFmtId="0" fontId="15" fillId="0" borderId="0" xfId="1" applyFont="1" applyBorder="1" applyAlignment="1">
      <alignment horizontal="center"/>
    </xf>
    <xf numFmtId="0" fontId="15" fillId="0" borderId="10" xfId="1" applyFont="1" applyBorder="1" applyAlignment="1"/>
    <xf numFmtId="0" fontId="15" fillId="0" borderId="1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1" applyFont="1" applyBorder="1" applyAlignment="1"/>
    <xf numFmtId="0" fontId="13" fillId="0" borderId="0" xfId="1" applyFont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3" fillId="0" borderId="0" xfId="1" applyFont="1" applyBorder="1" applyAlignment="1"/>
    <xf numFmtId="0" fontId="17" fillId="0" borderId="0" xfId="1" applyFont="1" applyBorder="1" applyAlignment="1"/>
    <xf numFmtId="0" fontId="15" fillId="0" borderId="0" xfId="1" applyFont="1" applyBorder="1" applyAlignment="1">
      <alignment horizontal="left"/>
    </xf>
    <xf numFmtId="0" fontId="14" fillId="0" borderId="0" xfId="0" applyFont="1" applyBorder="1" applyAlignment="1"/>
    <xf numFmtId="3" fontId="27" fillId="0" borderId="0" xfId="1" applyNumberFormat="1" applyFont="1" applyFill="1" applyBorder="1" applyAlignment="1">
      <alignment horizontal="left"/>
    </xf>
    <xf numFmtId="0" fontId="27" fillId="0" borderId="0" xfId="1" applyFont="1" applyFill="1" applyBorder="1" applyAlignment="1"/>
    <xf numFmtId="0" fontId="12" fillId="0" borderId="0" xfId="1" applyFont="1" applyAlignment="1"/>
    <xf numFmtId="0" fontId="19" fillId="0" borderId="0" xfId="1" applyFont="1" applyBorder="1" applyAlignment="1"/>
    <xf numFmtId="0" fontId="30" fillId="0" borderId="0" xfId="0" applyFont="1" applyAlignment="1"/>
    <xf numFmtId="0" fontId="29" fillId="0" borderId="0" xfId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1" fontId="29" fillId="0" borderId="0" xfId="1" applyNumberFormat="1" applyFont="1" applyFill="1" applyBorder="1" applyAlignment="1">
      <alignment horizontal="left"/>
    </xf>
    <xf numFmtId="0" fontId="31" fillId="0" borderId="0" xfId="1" applyFont="1" applyFill="1" applyBorder="1" applyAlignment="1"/>
    <xf numFmtId="0" fontId="29" fillId="0" borderId="0" xfId="1" applyFont="1" applyFill="1" applyBorder="1" applyAlignment="1"/>
    <xf numFmtId="0" fontId="27" fillId="0" borderId="0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left"/>
    </xf>
    <xf numFmtId="0" fontId="15" fillId="0" borderId="0" xfId="1" applyFont="1" applyAlignment="1"/>
    <xf numFmtId="0" fontId="24" fillId="0" borderId="0" xfId="0" applyFont="1" applyBorder="1" applyAlignment="1"/>
    <xf numFmtId="0" fontId="24" fillId="0" borderId="0" xfId="0" applyFont="1" applyFill="1" applyBorder="1" applyAlignment="1"/>
    <xf numFmtId="0" fontId="27" fillId="0" borderId="0" xfId="1" applyFont="1" applyFill="1" applyBorder="1" applyAlignment="1">
      <alignment horizontal="center"/>
    </xf>
    <xf numFmtId="0" fontId="30" fillId="0" borderId="0" xfId="0" applyFont="1" applyFill="1" applyBorder="1" applyAlignment="1"/>
    <xf numFmtId="0" fontId="0" fillId="0" borderId="1" xfId="0" applyBorder="1" applyAlignment="1">
      <alignment horizontal="center"/>
    </xf>
    <xf numFmtId="3" fontId="10" fillId="4" borderId="1" xfId="1" applyNumberFormat="1" applyFont="1" applyFill="1" applyBorder="1" applyAlignment="1">
      <alignment horizontal="center" vertical="top"/>
    </xf>
    <xf numFmtId="0" fontId="10" fillId="4" borderId="7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center" vertical="top"/>
    </xf>
    <xf numFmtId="0" fontId="10" fillId="4" borderId="11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10" fillId="4" borderId="10" xfId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3" fontId="10" fillId="4" borderId="7" xfId="1" applyNumberFormat="1" applyFont="1" applyFill="1" applyBorder="1" applyAlignment="1">
      <alignment horizontal="center" vertical="top"/>
    </xf>
    <xf numFmtId="3" fontId="10" fillId="4" borderId="8" xfId="1" applyNumberFormat="1" applyFont="1" applyFill="1" applyBorder="1" applyAlignment="1">
      <alignment horizontal="center" vertical="top"/>
    </xf>
    <xf numFmtId="3" fontId="10" fillId="4" borderId="11" xfId="1" applyNumberFormat="1" applyFont="1" applyFill="1" applyBorder="1" applyAlignment="1">
      <alignment horizontal="center" vertical="top"/>
    </xf>
    <xf numFmtId="3" fontId="10" fillId="4" borderId="9" xfId="1" applyNumberFormat="1" applyFont="1" applyFill="1" applyBorder="1" applyAlignment="1">
      <alignment horizontal="center" vertical="top"/>
    </xf>
    <xf numFmtId="3" fontId="10" fillId="4" borderId="10" xfId="1" applyNumberFormat="1" applyFont="1" applyFill="1" applyBorder="1" applyAlignment="1">
      <alignment horizontal="center" vertical="top"/>
    </xf>
    <xf numFmtId="3" fontId="10" fillId="4" borderId="12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/>
    </xf>
    <xf numFmtId="0" fontId="10" fillId="4" borderId="13" xfId="1" applyFont="1" applyFill="1" applyBorder="1" applyAlignment="1">
      <alignment horizontal="center" vertical="top"/>
    </xf>
    <xf numFmtId="0" fontId="10" fillId="4" borderId="5" xfId="1" applyFont="1" applyFill="1" applyBorder="1" applyAlignment="1">
      <alignment horizontal="center" vertical="top"/>
    </xf>
    <xf numFmtId="0" fontId="10" fillId="4" borderId="14" xfId="1" applyFont="1" applyFill="1" applyBorder="1" applyAlignment="1">
      <alignment horizontal="center" vertical="top"/>
    </xf>
    <xf numFmtId="0" fontId="10" fillId="4" borderId="6" xfId="1" applyFont="1" applyFill="1" applyBorder="1" applyAlignment="1">
      <alignment horizontal="center" vertical="top"/>
    </xf>
    <xf numFmtId="0" fontId="10" fillId="4" borderId="1" xfId="1" applyNumberFormat="1" applyFont="1" applyFill="1" applyBorder="1" applyAlignment="1">
      <alignment horizontal="center" vertical="top"/>
    </xf>
    <xf numFmtId="165" fontId="10" fillId="4" borderId="1" xfId="1" applyNumberFormat="1" applyFont="1" applyFill="1" applyBorder="1" applyAlignment="1">
      <alignment horizontal="center" vertical="top"/>
    </xf>
    <xf numFmtId="1" fontId="10" fillId="4" borderId="1" xfId="1" applyNumberFormat="1" applyFont="1" applyFill="1" applyBorder="1" applyAlignment="1">
      <alignment horizontal="center" vertical="top"/>
    </xf>
    <xf numFmtId="1" fontId="10" fillId="4" borderId="15" xfId="1" applyNumberFormat="1" applyFont="1" applyFill="1" applyBorder="1" applyAlignment="1">
      <alignment horizontal="center" vertical="top"/>
    </xf>
    <xf numFmtId="0" fontId="10" fillId="4" borderId="15" xfId="1" applyNumberFormat="1" applyFont="1" applyFill="1" applyBorder="1" applyAlignment="1">
      <alignment horizontal="center" vertical="top"/>
    </xf>
    <xf numFmtId="0" fontId="21" fillId="6" borderId="7" xfId="1" applyFont="1" applyFill="1" applyBorder="1" applyAlignment="1">
      <alignment horizontal="center" vertical="top"/>
    </xf>
    <xf numFmtId="0" fontId="21" fillId="6" borderId="8" xfId="1" applyFont="1" applyFill="1" applyBorder="1" applyAlignment="1">
      <alignment horizontal="center" vertical="top"/>
    </xf>
    <xf numFmtId="0" fontId="21" fillId="6" borderId="9" xfId="1" applyFont="1" applyFill="1" applyBorder="1" applyAlignment="1">
      <alignment horizontal="center" vertical="top"/>
    </xf>
    <xf numFmtId="0" fontId="21" fillId="6" borderId="10" xfId="1" applyFont="1" applyFill="1" applyBorder="1" applyAlignment="1">
      <alignment horizontal="center" vertical="top"/>
    </xf>
    <xf numFmtId="0" fontId="21" fillId="6" borderId="1" xfId="1" applyFont="1" applyFill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3" fontId="5" fillId="0" borderId="1" xfId="1" applyNumberFormat="1" applyFont="1" applyBorder="1" applyAlignment="1">
      <alignment horizontal="center" vertical="top"/>
    </xf>
    <xf numFmtId="1" fontId="21" fillId="6" borderId="1" xfId="1" applyNumberFormat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10" fillId="4" borderId="15" xfId="1" applyFont="1" applyFill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10" fillId="4" borderId="15" xfId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top"/>
    </xf>
    <xf numFmtId="4" fontId="10" fillId="4" borderId="1" xfId="1" applyNumberFormat="1" applyFont="1" applyFill="1" applyBorder="1" applyAlignment="1">
      <alignment horizontal="center" vertical="top"/>
    </xf>
    <xf numFmtId="164" fontId="10" fillId="4" borderId="13" xfId="1" applyNumberFormat="1" applyFont="1" applyFill="1" applyBorder="1" applyAlignment="1">
      <alignment horizontal="center" vertical="top"/>
    </xf>
    <xf numFmtId="164" fontId="10" fillId="4" borderId="5" xfId="1" applyNumberFormat="1" applyFont="1" applyFill="1" applyBorder="1" applyAlignment="1">
      <alignment horizontal="center" vertical="top"/>
    </xf>
    <xf numFmtId="164" fontId="10" fillId="4" borderId="16" xfId="1" applyNumberFormat="1" applyFont="1" applyFill="1" applyBorder="1" applyAlignment="1">
      <alignment horizontal="center" vertical="top"/>
    </xf>
    <xf numFmtId="164" fontId="10" fillId="4" borderId="14" xfId="1" applyNumberFormat="1" applyFont="1" applyFill="1" applyBorder="1" applyAlignment="1">
      <alignment horizontal="center" vertical="top"/>
    </xf>
    <xf numFmtId="164" fontId="10" fillId="4" borderId="6" xfId="1" applyNumberFormat="1" applyFont="1" applyFill="1" applyBorder="1" applyAlignment="1">
      <alignment horizontal="center" vertical="top"/>
    </xf>
    <xf numFmtId="164" fontId="10" fillId="4" borderId="17" xfId="1" applyNumberFormat="1" applyFont="1" applyFill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17" xfId="1" applyFont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5" fillId="0" borderId="15" xfId="1" applyFont="1" applyBorder="1" applyAlignment="1">
      <alignment vertical="top"/>
    </xf>
    <xf numFmtId="0" fontId="5" fillId="0" borderId="6" xfId="1" applyFont="1" applyBorder="1" applyAlignment="1">
      <alignment vertical="top"/>
    </xf>
    <xf numFmtId="0" fontId="10" fillId="4" borderId="7" xfId="1" applyFont="1" applyFill="1" applyBorder="1" applyAlignment="1">
      <alignment horizontal="left" vertical="top"/>
    </xf>
    <xf numFmtId="0" fontId="10" fillId="4" borderId="8" xfId="1" applyFont="1" applyFill="1" applyBorder="1" applyAlignment="1">
      <alignment horizontal="left" vertical="top"/>
    </xf>
    <xf numFmtId="0" fontId="10" fillId="4" borderId="11" xfId="1" applyFont="1" applyFill="1" applyBorder="1" applyAlignment="1">
      <alignment horizontal="left" vertical="top"/>
    </xf>
    <xf numFmtId="0" fontId="10" fillId="4" borderId="9" xfId="1" applyFont="1" applyFill="1" applyBorder="1" applyAlignment="1">
      <alignment horizontal="left" vertical="top"/>
    </xf>
    <xf numFmtId="0" fontId="10" fillId="4" borderId="10" xfId="1" applyFont="1" applyFill="1" applyBorder="1" applyAlignment="1">
      <alignment horizontal="left" vertical="top"/>
    </xf>
    <xf numFmtId="0" fontId="10" fillId="4" borderId="12" xfId="1" applyFont="1" applyFill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18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0" fontId="2" fillId="0" borderId="15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3" fillId="0" borderId="19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" fillId="0" borderId="20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13" xfId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/>
    </xf>
    <xf numFmtId="3" fontId="21" fillId="6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2" fillId="0" borderId="0" xfId="1" applyFont="1" applyFill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1" fontId="29" fillId="0" borderId="0" xfId="1" applyNumberFormat="1" applyFont="1" applyFill="1" applyBorder="1" applyAlignment="1">
      <alignment horizontal="left"/>
    </xf>
    <xf numFmtId="1" fontId="27" fillId="0" borderId="0" xfId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1" applyFont="1" applyFill="1" applyBorder="1" applyAlignment="1">
      <alignment horizontal="right"/>
    </xf>
    <xf numFmtId="0" fontId="27" fillId="0" borderId="0" xfId="1" applyNumberFormat="1" applyFont="1" applyFill="1" applyBorder="1" applyAlignment="1">
      <alignment horizontal="left"/>
    </xf>
    <xf numFmtId="3" fontId="27" fillId="0" borderId="0" xfId="1" applyNumberFormat="1" applyFont="1" applyFill="1" applyBorder="1" applyAlignment="1">
      <alignment horizontal="left"/>
    </xf>
    <xf numFmtId="0" fontId="29" fillId="0" borderId="0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164" fontId="27" fillId="0" borderId="0" xfId="1" applyNumberFormat="1" applyFont="1" applyFill="1" applyBorder="1" applyAlignment="1">
      <alignment horizontal="left"/>
    </xf>
    <xf numFmtId="0" fontId="29" fillId="0" borderId="0" xfId="1" applyNumberFormat="1" applyFont="1" applyFill="1" applyBorder="1" applyAlignment="1">
      <alignment horizontal="left"/>
    </xf>
    <xf numFmtId="165" fontId="27" fillId="0" borderId="0" xfId="1" applyNumberFormat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3" fontId="29" fillId="0" borderId="0" xfId="1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29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/>
    <xf numFmtId="0" fontId="12" fillId="0" borderId="0" xfId="1" applyFont="1" applyBorder="1" applyAlignment="1"/>
    <xf numFmtId="0" fontId="24" fillId="0" borderId="0" xfId="0" applyFont="1" applyAlignment="1"/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</xdr:colOff>
      <xdr:row>0</xdr:row>
      <xdr:rowOff>47625</xdr:rowOff>
    </xdr:from>
    <xdr:to>
      <xdr:col>66</xdr:col>
      <xdr:colOff>57150</xdr:colOff>
      <xdr:row>9</xdr:row>
      <xdr:rowOff>57150</xdr:rowOff>
    </xdr:to>
    <xdr:pic>
      <xdr:nvPicPr>
        <xdr:cNvPr id="1029" name="Picture 1" descr="V&amp;V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 l="3210" r="2753"/>
        <a:stretch>
          <a:fillRect/>
        </a:stretch>
      </xdr:blipFill>
      <xdr:spPr bwMode="auto">
        <a:xfrm>
          <a:off x="4391025" y="47625"/>
          <a:ext cx="19526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42"/>
  <sheetViews>
    <sheetView tabSelected="1" workbookViewId="0">
      <selection activeCell="Q62" sqref="Q62:W63"/>
    </sheetView>
  </sheetViews>
  <sheetFormatPr defaultRowHeight="15" x14ac:dyDescent="0.25"/>
  <cols>
    <col min="1" max="67" width="1.42578125" customWidth="1"/>
  </cols>
  <sheetData>
    <row r="1" spans="1:67" ht="6" customHeight="1" x14ac:dyDescent="0.25">
      <c r="A1" s="177" t="s">
        <v>29</v>
      </c>
      <c r="B1" s="177"/>
      <c r="C1" s="177"/>
      <c r="D1" s="177"/>
      <c r="E1" s="177"/>
      <c r="F1" s="177"/>
      <c r="G1" s="177"/>
      <c r="H1" s="177"/>
      <c r="I1" s="177"/>
      <c r="J1" s="177"/>
      <c r="K1" s="178" t="s">
        <v>153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3"/>
      <c r="BD1" s="13"/>
      <c r="BE1" s="180" t="s">
        <v>30</v>
      </c>
      <c r="BF1" s="181"/>
      <c r="BG1" s="181"/>
      <c r="BH1" s="181"/>
      <c r="BI1" s="181"/>
      <c r="BJ1" s="14"/>
      <c r="BK1" s="14"/>
      <c r="BL1" s="14"/>
      <c r="BM1" s="14"/>
      <c r="BN1" s="14"/>
      <c r="BO1" s="14"/>
    </row>
    <row r="2" spans="1:67" ht="6" customHeight="1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8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3"/>
      <c r="BD2" s="13"/>
      <c r="BE2" s="181"/>
      <c r="BF2" s="181"/>
      <c r="BG2" s="181"/>
      <c r="BH2" s="181"/>
      <c r="BI2" s="181"/>
      <c r="BJ2" s="14"/>
      <c r="BK2" s="14"/>
      <c r="BL2" s="14"/>
      <c r="BM2" s="14"/>
      <c r="BN2" s="14"/>
      <c r="BO2" s="14"/>
    </row>
    <row r="3" spans="1:67" ht="6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6" customHeight="1" x14ac:dyDescent="0.25">
      <c r="A4" s="175" t="s">
        <v>31</v>
      </c>
      <c r="B4" s="175"/>
      <c r="C4" s="175"/>
      <c r="D4" s="175"/>
      <c r="E4" s="175"/>
      <c r="F4" s="175"/>
      <c r="G4" s="175"/>
      <c r="H4" s="175"/>
      <c r="I4" s="175"/>
      <c r="J4" s="175"/>
      <c r="K4" s="182" t="s">
        <v>154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6"/>
      <c r="BD4" s="111" t="s">
        <v>32</v>
      </c>
      <c r="BE4" s="111"/>
      <c r="BF4" s="111"/>
      <c r="BG4" s="111"/>
      <c r="BH4" s="151" t="s">
        <v>33</v>
      </c>
      <c r="BI4" s="151"/>
      <c r="BJ4" s="151"/>
      <c r="BK4" s="151"/>
      <c r="BL4" s="151"/>
      <c r="BM4" s="151"/>
      <c r="BN4" s="152"/>
      <c r="BO4" s="14"/>
    </row>
    <row r="5" spans="1:67" ht="6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82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3"/>
      <c r="BD5" s="111"/>
      <c r="BE5" s="111"/>
      <c r="BF5" s="111"/>
      <c r="BG5" s="111"/>
      <c r="BH5" s="153"/>
      <c r="BI5" s="153"/>
      <c r="BJ5" s="153"/>
      <c r="BK5" s="153"/>
      <c r="BL5" s="153"/>
      <c r="BM5" s="153"/>
      <c r="BN5" s="154"/>
      <c r="BO5" s="14"/>
    </row>
    <row r="6" spans="1:67" ht="6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7"/>
      <c r="AK6" s="17"/>
      <c r="AL6" s="17"/>
      <c r="AM6" s="17"/>
      <c r="AN6" s="17"/>
      <c r="AO6" s="17"/>
      <c r="AP6" s="17"/>
      <c r="AQ6" s="17"/>
      <c r="AR6" s="17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5"/>
      <c r="BM6" s="15"/>
      <c r="BN6" s="13"/>
      <c r="BO6" s="14"/>
    </row>
    <row r="7" spans="1:67" ht="6" customHeight="1" x14ac:dyDescent="0.25">
      <c r="A7" s="175" t="s">
        <v>34</v>
      </c>
      <c r="B7" s="175"/>
      <c r="C7" s="175"/>
      <c r="D7" s="175"/>
      <c r="E7" s="175"/>
      <c r="F7" s="175"/>
      <c r="G7" s="175"/>
      <c r="H7" s="176" t="s">
        <v>35</v>
      </c>
      <c r="I7" s="176"/>
      <c r="J7" s="176"/>
      <c r="K7" s="176"/>
      <c r="L7" s="14"/>
      <c r="M7" s="14"/>
      <c r="N7" s="14"/>
      <c r="O7" s="14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14"/>
      <c r="AJ7" s="127" t="s">
        <v>36</v>
      </c>
      <c r="AK7" s="128"/>
      <c r="AL7" s="128"/>
      <c r="AM7" s="128"/>
      <c r="AN7" s="128"/>
      <c r="AO7" s="128"/>
      <c r="AP7" s="128"/>
      <c r="AQ7" s="128"/>
      <c r="AR7" s="186">
        <f>(W47+Y56)*(BH7*2)</f>
        <v>98</v>
      </c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3"/>
      <c r="BD7" s="184" t="s">
        <v>37</v>
      </c>
      <c r="BE7" s="151"/>
      <c r="BF7" s="151"/>
      <c r="BG7" s="151"/>
      <c r="BH7" s="111">
        <v>1</v>
      </c>
      <c r="BI7" s="111"/>
      <c r="BJ7" s="111"/>
      <c r="BK7" s="111"/>
      <c r="BL7" s="111"/>
      <c r="BM7" s="111"/>
      <c r="BN7" s="111"/>
      <c r="BO7" s="14"/>
    </row>
    <row r="8" spans="1:67" ht="6" customHeight="1" x14ac:dyDescent="0.25">
      <c r="A8" s="175"/>
      <c r="B8" s="175"/>
      <c r="C8" s="175"/>
      <c r="D8" s="175"/>
      <c r="E8" s="175"/>
      <c r="F8" s="175"/>
      <c r="G8" s="175"/>
      <c r="H8" s="176"/>
      <c r="I8" s="176"/>
      <c r="J8" s="176"/>
      <c r="K8" s="176"/>
      <c r="L8" s="14"/>
      <c r="M8" s="14"/>
      <c r="N8" s="14"/>
      <c r="O8" s="14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14"/>
      <c r="AJ8" s="129"/>
      <c r="AK8" s="130"/>
      <c r="AL8" s="130"/>
      <c r="AM8" s="130"/>
      <c r="AN8" s="130"/>
      <c r="AO8" s="130"/>
      <c r="AP8" s="130"/>
      <c r="AQ8" s="130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3"/>
      <c r="BD8" s="185"/>
      <c r="BE8" s="153"/>
      <c r="BF8" s="153"/>
      <c r="BG8" s="153"/>
      <c r="BH8" s="111"/>
      <c r="BI8" s="111"/>
      <c r="BJ8" s="111"/>
      <c r="BK8" s="111"/>
      <c r="BL8" s="111"/>
      <c r="BM8" s="111"/>
      <c r="BN8" s="111"/>
      <c r="BO8" s="14"/>
    </row>
    <row r="9" spans="1:67" ht="6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9"/>
      <c r="U9" s="17"/>
      <c r="V9" s="17"/>
      <c r="W9" s="17"/>
      <c r="X9" s="17"/>
      <c r="Y9" s="17"/>
      <c r="Z9" s="17"/>
      <c r="AA9" s="17"/>
      <c r="AB9" s="20"/>
      <c r="AC9" s="20"/>
      <c r="AD9" s="20"/>
      <c r="AE9" s="20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5"/>
      <c r="AT9" s="15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 ht="6" customHeight="1" x14ac:dyDescent="0.25">
      <c r="A10" s="112" t="s">
        <v>38</v>
      </c>
      <c r="B10" s="113"/>
      <c r="C10" s="113"/>
      <c r="D10" s="114"/>
      <c r="E10" s="111">
        <v>24</v>
      </c>
      <c r="F10" s="111"/>
      <c r="G10" s="111"/>
      <c r="H10" s="111"/>
      <c r="I10" s="111"/>
      <c r="J10" s="111"/>
      <c r="K10" s="111"/>
      <c r="L10" s="17"/>
      <c r="M10" s="14"/>
      <c r="N10" s="14"/>
      <c r="O10" s="14"/>
      <c r="P10" s="14"/>
      <c r="Q10" s="14"/>
      <c r="R10" s="17"/>
      <c r="S10" s="17"/>
      <c r="T10" s="19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7"/>
      <c r="AG10" s="17"/>
      <c r="AH10" s="17"/>
      <c r="AI10" s="17"/>
      <c r="AJ10" s="155" t="s">
        <v>39</v>
      </c>
      <c r="AK10" s="156"/>
      <c r="AL10" s="156"/>
      <c r="AM10" s="156"/>
      <c r="AN10" s="156"/>
      <c r="AO10" s="156"/>
      <c r="AP10" s="156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4"/>
    </row>
    <row r="11" spans="1:67" ht="6" customHeight="1" x14ac:dyDescent="0.25">
      <c r="A11" s="115"/>
      <c r="B11" s="116"/>
      <c r="C11" s="116"/>
      <c r="D11" s="117"/>
      <c r="E11" s="111"/>
      <c r="F11" s="111"/>
      <c r="G11" s="111"/>
      <c r="H11" s="111"/>
      <c r="I11" s="111"/>
      <c r="J11" s="111"/>
      <c r="K11" s="111"/>
      <c r="L11" s="17"/>
      <c r="M11" s="14"/>
      <c r="N11" s="14"/>
      <c r="O11" s="14"/>
      <c r="P11" s="14"/>
      <c r="Q11" s="14"/>
      <c r="R11" s="14"/>
      <c r="S11" s="14"/>
      <c r="T11" s="17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7"/>
      <c r="AG11" s="17"/>
      <c r="AH11" s="17"/>
      <c r="AI11" s="17"/>
      <c r="AJ11" s="157"/>
      <c r="AK11" s="158"/>
      <c r="AL11" s="158"/>
      <c r="AM11" s="158"/>
      <c r="AN11" s="158"/>
      <c r="AO11" s="158"/>
      <c r="AP11" s="158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4"/>
    </row>
    <row r="12" spans="1:67" ht="6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4"/>
      <c r="P12" s="14"/>
      <c r="Q12" s="14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3"/>
      <c r="AY12" s="21"/>
      <c r="AZ12" s="21"/>
      <c r="BA12" s="21"/>
      <c r="BB12" s="21"/>
      <c r="BC12" s="22"/>
      <c r="BD12" s="22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 ht="6" customHeight="1" x14ac:dyDescent="0.25">
      <c r="A13" s="112" t="s">
        <v>40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19"/>
      <c r="M13" s="19"/>
      <c r="N13" s="19"/>
      <c r="O13" s="19"/>
      <c r="AI13" s="23"/>
      <c r="AJ13" s="23"/>
      <c r="AK13" s="23"/>
      <c r="AL13" s="23"/>
      <c r="AM13" s="23"/>
      <c r="AN13" s="23"/>
      <c r="AO13" s="23"/>
      <c r="AP13" s="23"/>
      <c r="AQ13" s="14"/>
      <c r="AR13" s="14"/>
      <c r="AS13" s="14"/>
      <c r="AT13" s="14"/>
      <c r="AU13" s="14"/>
      <c r="AV13" s="14"/>
      <c r="AW13" s="14"/>
      <c r="AX13" s="13"/>
      <c r="AY13" s="13"/>
      <c r="AZ13" s="13"/>
      <c r="BA13" s="13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 ht="6" customHeight="1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7"/>
      <c r="L14" s="19"/>
      <c r="M14" s="19"/>
      <c r="N14" s="19"/>
      <c r="O14" s="19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13"/>
      <c r="AV14" s="13"/>
      <c r="AW14" s="13"/>
      <c r="AX14" s="13"/>
      <c r="AY14" s="13"/>
      <c r="AZ14" s="13"/>
      <c r="BA14" s="13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ht="6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ht="12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</row>
    <row r="17" spans="1:67" ht="12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</row>
    <row r="18" spans="1:67" ht="12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</row>
    <row r="19" spans="1:67" ht="12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</row>
    <row r="20" spans="1:67" ht="12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</row>
    <row r="21" spans="1:67" ht="12" customHeight="1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</row>
    <row r="22" spans="1:67" ht="12" customHeight="1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</row>
    <row r="23" spans="1:67" ht="12" customHeight="1" x14ac:dyDescent="0.25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</row>
    <row r="24" spans="1:67" ht="12" customHeight="1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</row>
    <row r="25" spans="1:67" ht="12" customHeight="1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</row>
    <row r="26" spans="1:67" ht="12" customHeight="1" x14ac:dyDescent="0.25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</row>
    <row r="27" spans="1:67" ht="12" customHeight="1" x14ac:dyDescent="0.25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</row>
    <row r="28" spans="1:67" ht="12" customHeight="1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</row>
    <row r="29" spans="1:67" ht="12" customHeight="1" x14ac:dyDescent="0.2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</row>
    <row r="30" spans="1:67" ht="12" customHeight="1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</row>
    <row r="31" spans="1:67" ht="6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</row>
    <row r="32" spans="1:67" ht="6" customHeight="1" x14ac:dyDescent="0.25">
      <c r="A32" s="132" t="s">
        <v>41</v>
      </c>
      <c r="B32" s="133"/>
      <c r="C32" s="133"/>
      <c r="D32" s="133"/>
      <c r="E32" s="133"/>
      <c r="F32" s="133"/>
      <c r="G32" s="136">
        <v>100</v>
      </c>
      <c r="H32" s="136"/>
      <c r="I32" s="136"/>
      <c r="J32" s="136"/>
      <c r="K32" s="136"/>
      <c r="L32" s="136"/>
      <c r="M32" s="136"/>
      <c r="N32" s="136"/>
      <c r="O32" s="136"/>
      <c r="P32" s="13"/>
      <c r="Q32" s="118" t="s">
        <v>42</v>
      </c>
      <c r="R32" s="119"/>
      <c r="S32" s="119"/>
      <c r="T32" s="119"/>
      <c r="U32" s="119"/>
      <c r="V32" s="119"/>
      <c r="W32" s="119"/>
      <c r="X32" s="119"/>
      <c r="Y32" s="98">
        <f>ROUNDUP(G32/50,0)</f>
        <v>2</v>
      </c>
      <c r="Z32" s="98"/>
      <c r="AA32" s="98"/>
      <c r="AB32" s="98"/>
      <c r="AC32" s="98"/>
      <c r="AD32" s="98"/>
      <c r="AE32" s="98"/>
      <c r="AF32" s="13"/>
      <c r="AG32" s="13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</row>
    <row r="33" spans="1:67" ht="6" customHeight="1" x14ac:dyDescent="0.25">
      <c r="A33" s="134"/>
      <c r="B33" s="135"/>
      <c r="C33" s="135"/>
      <c r="D33" s="135"/>
      <c r="E33" s="135"/>
      <c r="F33" s="135"/>
      <c r="G33" s="136"/>
      <c r="H33" s="136"/>
      <c r="I33" s="136"/>
      <c r="J33" s="136"/>
      <c r="K33" s="136"/>
      <c r="L33" s="136"/>
      <c r="M33" s="136"/>
      <c r="N33" s="136"/>
      <c r="O33" s="136"/>
      <c r="P33" s="13"/>
      <c r="Q33" s="120"/>
      <c r="R33" s="121"/>
      <c r="S33" s="121"/>
      <c r="T33" s="121"/>
      <c r="U33" s="121"/>
      <c r="V33" s="121"/>
      <c r="W33" s="121"/>
      <c r="X33" s="121"/>
      <c r="Y33" s="98"/>
      <c r="Z33" s="98"/>
      <c r="AA33" s="98"/>
      <c r="AB33" s="98"/>
      <c r="AC33" s="98"/>
      <c r="AD33" s="98"/>
      <c r="AE33" s="98"/>
      <c r="AF33" s="13"/>
      <c r="AG33" s="13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</row>
    <row r="34" spans="1:67" ht="6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3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</row>
    <row r="35" spans="1:67" ht="6" customHeight="1" x14ac:dyDescent="0.25">
      <c r="A35" s="118" t="s">
        <v>43</v>
      </c>
      <c r="B35" s="119"/>
      <c r="C35" s="119"/>
      <c r="D35" s="119"/>
      <c r="E35" s="119"/>
      <c r="F35" s="119"/>
      <c r="G35" s="119"/>
      <c r="H35" s="32"/>
      <c r="I35" s="122">
        <f>VLOOKUP(G32,hthb,4,TRUE)</f>
        <v>2</v>
      </c>
      <c r="J35" s="122"/>
      <c r="K35" s="122"/>
      <c r="L35" s="122"/>
      <c r="M35" s="122"/>
      <c r="N35" s="122"/>
      <c r="O35" s="122"/>
      <c r="P35" s="13"/>
      <c r="Q35" s="138" t="s">
        <v>1</v>
      </c>
      <c r="R35" s="138"/>
      <c r="S35" s="138"/>
      <c r="T35" s="138"/>
      <c r="U35" s="138"/>
      <c r="V35" s="138"/>
      <c r="W35" s="138">
        <v>11</v>
      </c>
      <c r="X35" s="138"/>
      <c r="Y35" s="138"/>
      <c r="Z35" s="138"/>
      <c r="AA35" s="137">
        <f>W35</f>
        <v>11</v>
      </c>
      <c r="AB35" s="137"/>
      <c r="AC35" s="137"/>
      <c r="AD35" s="137"/>
      <c r="AE35" s="137"/>
      <c r="AF35" s="13"/>
      <c r="AG35" s="15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</row>
    <row r="36" spans="1:67" ht="6" customHeight="1" x14ac:dyDescent="0.25">
      <c r="A36" s="120"/>
      <c r="B36" s="121"/>
      <c r="C36" s="121"/>
      <c r="D36" s="121"/>
      <c r="E36" s="121"/>
      <c r="F36" s="121"/>
      <c r="G36" s="121"/>
      <c r="H36" s="33"/>
      <c r="I36" s="122"/>
      <c r="J36" s="122"/>
      <c r="K36" s="122"/>
      <c r="L36" s="122"/>
      <c r="M36" s="122"/>
      <c r="N36" s="122"/>
      <c r="O36" s="122"/>
      <c r="P36" s="13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7"/>
      <c r="AB36" s="137"/>
      <c r="AC36" s="137"/>
      <c r="AD36" s="137"/>
      <c r="AE36" s="137"/>
      <c r="AF36" s="13"/>
      <c r="AG36" s="13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</row>
    <row r="37" spans="1:67" ht="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24"/>
      <c r="L37" s="15"/>
      <c r="M37" s="15"/>
      <c r="N37" s="15"/>
      <c r="O37" s="15"/>
      <c r="P37" s="15"/>
      <c r="Q37" s="15"/>
      <c r="R37" s="15"/>
      <c r="S37" s="15"/>
      <c r="T37" s="13"/>
      <c r="U37" s="15"/>
      <c r="V37" s="15"/>
      <c r="W37" s="15"/>
      <c r="X37" s="13"/>
      <c r="Y37" s="13"/>
      <c r="Z37" s="13"/>
      <c r="AA37" s="15"/>
      <c r="AB37" s="15"/>
      <c r="AC37" s="15"/>
      <c r="AD37" s="15"/>
      <c r="AE37" s="15"/>
      <c r="AF37" s="13"/>
      <c r="AG37" s="13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</row>
    <row r="38" spans="1:67" ht="6" customHeight="1" x14ac:dyDescent="0.25">
      <c r="A38" s="138" t="s">
        <v>2</v>
      </c>
      <c r="B38" s="138"/>
      <c r="C38" s="138"/>
      <c r="D38" s="138"/>
      <c r="E38" s="138"/>
      <c r="F38" s="138"/>
      <c r="G38" s="138">
        <v>11</v>
      </c>
      <c r="H38" s="138"/>
      <c r="I38" s="138"/>
      <c r="J38" s="138"/>
      <c r="K38" s="137">
        <f>G38</f>
        <v>11</v>
      </c>
      <c r="L38" s="137"/>
      <c r="M38" s="137"/>
      <c r="N38" s="137"/>
      <c r="O38" s="137"/>
      <c r="P38" s="14"/>
      <c r="Q38" s="138" t="s">
        <v>3</v>
      </c>
      <c r="R38" s="138"/>
      <c r="S38" s="138"/>
      <c r="T38" s="138"/>
      <c r="U38" s="138"/>
      <c r="V38" s="138"/>
      <c r="W38" s="138">
        <v>11</v>
      </c>
      <c r="X38" s="138"/>
      <c r="Y38" s="138"/>
      <c r="Z38" s="138"/>
      <c r="AA38" s="137">
        <f>W38+I35</f>
        <v>13</v>
      </c>
      <c r="AB38" s="137"/>
      <c r="AC38" s="137"/>
      <c r="AD38" s="137"/>
      <c r="AE38" s="137"/>
      <c r="AF38" s="13"/>
      <c r="AG38" s="15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</row>
    <row r="39" spans="1:67" ht="6" customHeight="1" x14ac:dyDescent="0.2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7"/>
      <c r="L39" s="137"/>
      <c r="M39" s="137"/>
      <c r="N39" s="137"/>
      <c r="O39" s="137"/>
      <c r="P39" s="14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7"/>
      <c r="AB39" s="137"/>
      <c r="AC39" s="137"/>
      <c r="AD39" s="137"/>
      <c r="AE39" s="137"/>
      <c r="AF39" s="13"/>
      <c r="AG39" s="13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</row>
    <row r="40" spans="1:67" ht="6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25"/>
      <c r="L40" s="15"/>
      <c r="M40" s="15"/>
      <c r="N40" s="15"/>
      <c r="O40" s="15"/>
      <c r="P40" s="13"/>
      <c r="Q40" s="13"/>
      <c r="R40" s="13"/>
      <c r="S40" s="13"/>
      <c r="T40" s="13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3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</row>
    <row r="41" spans="1:67" ht="6" customHeight="1" x14ac:dyDescent="0.25">
      <c r="A41" s="138" t="s">
        <v>5</v>
      </c>
      <c r="B41" s="138"/>
      <c r="C41" s="138"/>
      <c r="D41" s="138"/>
      <c r="E41" s="138"/>
      <c r="F41" s="138"/>
      <c r="G41" s="138">
        <v>11</v>
      </c>
      <c r="H41" s="138"/>
      <c r="I41" s="138"/>
      <c r="J41" s="138"/>
      <c r="K41" s="137">
        <f>G41</f>
        <v>11</v>
      </c>
      <c r="L41" s="137"/>
      <c r="M41" s="137"/>
      <c r="N41" s="137"/>
      <c r="O41" s="137"/>
      <c r="P41" s="15"/>
      <c r="Q41" s="138" t="s">
        <v>44</v>
      </c>
      <c r="R41" s="138"/>
      <c r="S41" s="138"/>
      <c r="T41" s="138"/>
      <c r="U41" s="138"/>
      <c r="V41" s="138"/>
      <c r="W41" s="138">
        <v>11</v>
      </c>
      <c r="X41" s="138"/>
      <c r="Y41" s="138"/>
      <c r="Z41" s="138"/>
      <c r="AA41" s="137">
        <f>W41</f>
        <v>11</v>
      </c>
      <c r="AB41" s="137"/>
      <c r="AC41" s="137"/>
      <c r="AD41" s="137"/>
      <c r="AE41" s="137"/>
      <c r="AF41" s="15"/>
      <c r="AG41" s="15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</row>
    <row r="42" spans="1:67" ht="6" customHeight="1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7"/>
      <c r="L42" s="137"/>
      <c r="M42" s="137"/>
      <c r="N42" s="137"/>
      <c r="O42" s="137"/>
      <c r="P42" s="15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7"/>
      <c r="AB42" s="137"/>
      <c r="AC42" s="137"/>
      <c r="AD42" s="137"/>
      <c r="AE42" s="137"/>
      <c r="AF42" s="15"/>
      <c r="AG42" s="15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</row>
    <row r="43" spans="1:67" ht="6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</row>
    <row r="44" spans="1:67" ht="6" customHeight="1" x14ac:dyDescent="0.25">
      <c r="A44" s="127" t="s">
        <v>79</v>
      </c>
      <c r="B44" s="128"/>
      <c r="C44" s="131">
        <f>VLOOKUP(AA35,statc,4,TRUE)</f>
        <v>1</v>
      </c>
      <c r="D44" s="131"/>
      <c r="E44" s="131"/>
      <c r="F44" s="131"/>
      <c r="G44" s="131"/>
      <c r="I44" s="127" t="s">
        <v>80</v>
      </c>
      <c r="J44" s="128"/>
      <c r="K44" s="131">
        <f>VLOOKUP(K38,statc,5,TRUE)</f>
        <v>1</v>
      </c>
      <c r="L44" s="131"/>
      <c r="M44" s="131"/>
      <c r="N44" s="131"/>
      <c r="O44" s="131"/>
      <c r="P44" s="26"/>
      <c r="Q44" s="127" t="s">
        <v>81</v>
      </c>
      <c r="R44" s="128"/>
      <c r="S44" s="131">
        <f>VLOOKUP(AA38,statc,6,TRUE)</f>
        <v>1.3</v>
      </c>
      <c r="T44" s="131"/>
      <c r="U44" s="131"/>
      <c r="V44" s="131"/>
      <c r="W44" s="131"/>
      <c r="X44" s="30"/>
      <c r="Y44" s="127" t="s">
        <v>82</v>
      </c>
      <c r="Z44" s="128"/>
      <c r="AA44" s="131">
        <f>VLOOKUP(K41,statc,7,TRUE)</f>
        <v>0.99999999999999989</v>
      </c>
      <c r="AB44" s="131"/>
      <c r="AC44" s="131"/>
      <c r="AD44" s="131"/>
      <c r="AE44" s="131"/>
      <c r="AG44" s="15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</row>
    <row r="45" spans="1:67" ht="6" customHeight="1" x14ac:dyDescent="0.25">
      <c r="A45" s="129"/>
      <c r="B45" s="130"/>
      <c r="C45" s="131"/>
      <c r="D45" s="131"/>
      <c r="E45" s="131"/>
      <c r="F45" s="131"/>
      <c r="G45" s="131"/>
      <c r="I45" s="129"/>
      <c r="J45" s="130"/>
      <c r="K45" s="131"/>
      <c r="L45" s="131"/>
      <c r="M45" s="131"/>
      <c r="N45" s="131"/>
      <c r="O45" s="131"/>
      <c r="P45" s="26"/>
      <c r="Q45" s="129"/>
      <c r="R45" s="130"/>
      <c r="S45" s="131"/>
      <c r="T45" s="131"/>
      <c r="U45" s="131"/>
      <c r="V45" s="131"/>
      <c r="W45" s="131"/>
      <c r="X45" s="30"/>
      <c r="Y45" s="129"/>
      <c r="Z45" s="130"/>
      <c r="AA45" s="131"/>
      <c r="AB45" s="131"/>
      <c r="AC45" s="131"/>
      <c r="AD45" s="131"/>
      <c r="AE45" s="131"/>
      <c r="AG45" s="15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</row>
    <row r="46" spans="1:67" ht="6" customHeight="1" x14ac:dyDescent="0.25">
      <c r="AG46" s="15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</row>
    <row r="47" spans="1:67" ht="6" customHeight="1" x14ac:dyDescent="0.25">
      <c r="A47" s="99" t="s">
        <v>45</v>
      </c>
      <c r="B47" s="100"/>
      <c r="C47" s="100"/>
      <c r="D47" s="100"/>
      <c r="E47" s="100"/>
      <c r="F47" s="100"/>
      <c r="G47" s="144">
        <f>C44*K44*S44*AA44</f>
        <v>1.2999999999999998</v>
      </c>
      <c r="H47" s="144"/>
      <c r="I47" s="144"/>
      <c r="J47" s="144"/>
      <c r="K47" s="144"/>
      <c r="L47" s="144"/>
      <c r="M47" s="144"/>
      <c r="O47" s="142" t="s">
        <v>46</v>
      </c>
      <c r="P47" s="142"/>
      <c r="Q47" s="142"/>
      <c r="R47" s="142"/>
      <c r="S47" s="142"/>
      <c r="T47" s="142"/>
      <c r="U47" s="142"/>
      <c r="V47" s="142"/>
      <c r="W47" s="98">
        <f>ROUNDUP(Y32*G47,0)</f>
        <v>3</v>
      </c>
      <c r="X47" s="98"/>
      <c r="Y47" s="98"/>
      <c r="Z47" s="98"/>
      <c r="AA47" s="98"/>
      <c r="AB47" s="98"/>
      <c r="AC47" s="98"/>
      <c r="AD47" s="98"/>
      <c r="AE47" s="98"/>
      <c r="AG47" s="15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</row>
    <row r="48" spans="1:67" ht="6" customHeight="1" x14ac:dyDescent="0.25">
      <c r="A48" s="102"/>
      <c r="B48" s="103"/>
      <c r="C48" s="103"/>
      <c r="D48" s="103"/>
      <c r="E48" s="103"/>
      <c r="F48" s="103"/>
      <c r="G48" s="144"/>
      <c r="H48" s="144"/>
      <c r="I48" s="144"/>
      <c r="J48" s="144"/>
      <c r="K48" s="144"/>
      <c r="L48" s="144"/>
      <c r="M48" s="144"/>
      <c r="O48" s="142"/>
      <c r="P48" s="142"/>
      <c r="Q48" s="142"/>
      <c r="R48" s="142"/>
      <c r="S48" s="142"/>
      <c r="T48" s="142"/>
      <c r="U48" s="142"/>
      <c r="V48" s="142"/>
      <c r="W48" s="98"/>
      <c r="X48" s="98"/>
      <c r="Y48" s="98"/>
      <c r="Z48" s="98"/>
      <c r="AA48" s="98"/>
      <c r="AB48" s="98"/>
      <c r="AC48" s="98"/>
      <c r="AD48" s="98"/>
      <c r="AE48" s="98"/>
      <c r="AG48" s="15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</row>
    <row r="49" spans="1:67" ht="6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G49" s="15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</row>
    <row r="50" spans="1:67" ht="6" customHeight="1" x14ac:dyDescent="0.25">
      <c r="A50" s="99" t="s">
        <v>84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 t="s">
        <v>47</v>
      </c>
      <c r="N50" s="100"/>
      <c r="O50" s="100"/>
      <c r="P50" s="100"/>
      <c r="Q50" s="122">
        <f>VLOOKUP(AA41,chab,4)*VLOOKUP(BH4,GEB,2,FALSE)</f>
        <v>0</v>
      </c>
      <c r="R50" s="122"/>
      <c r="S50" s="122"/>
      <c r="T50" s="122"/>
      <c r="U50" s="14"/>
      <c r="V50" s="14"/>
      <c r="W50" s="14"/>
      <c r="X50" s="118" t="s">
        <v>48</v>
      </c>
      <c r="Y50" s="119"/>
      <c r="Z50" s="119"/>
      <c r="AA50" s="119"/>
      <c r="AB50" s="122">
        <f>Q50*-1</f>
        <v>0</v>
      </c>
      <c r="AC50" s="122"/>
      <c r="AD50" s="122"/>
      <c r="AE50" s="122"/>
      <c r="AG50" s="15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</row>
    <row r="51" spans="1:67" ht="6" customHeight="1" x14ac:dyDescent="0.25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22"/>
      <c r="R51" s="122"/>
      <c r="S51" s="122"/>
      <c r="T51" s="122"/>
      <c r="U51" s="14"/>
      <c r="V51" s="14"/>
      <c r="W51" s="14"/>
      <c r="X51" s="120"/>
      <c r="Y51" s="121"/>
      <c r="Z51" s="121"/>
      <c r="AA51" s="121"/>
      <c r="AB51" s="122"/>
      <c r="AC51" s="122"/>
      <c r="AD51" s="122"/>
      <c r="AE51" s="122"/>
      <c r="AG51" s="15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</row>
    <row r="52" spans="1:67" ht="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5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</row>
    <row r="53" spans="1:67" ht="6" customHeight="1" x14ac:dyDescent="0.25">
      <c r="A53" s="139" t="s">
        <v>49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25">
        <f>VLOOKUP(AA38,STATB,9,TRUE)+VLOOKUP(K41,STATB,11,TRUE)</f>
        <v>1</v>
      </c>
      <c r="L53" s="126"/>
      <c r="M53" s="126"/>
      <c r="N53" s="126"/>
      <c r="O53" s="126"/>
      <c r="P53" s="14"/>
      <c r="Q53" s="14"/>
      <c r="R53" s="118" t="s">
        <v>50</v>
      </c>
      <c r="S53" s="119"/>
      <c r="T53" s="119"/>
      <c r="U53" s="119"/>
      <c r="V53" s="119"/>
      <c r="W53" s="119"/>
      <c r="X53" s="119"/>
      <c r="Y53" s="123">
        <f>VLOOKUP(K38,STATB,8,TRUE)*Y32</f>
        <v>0.5</v>
      </c>
      <c r="Z53" s="123"/>
      <c r="AA53" s="123"/>
      <c r="AB53" s="123"/>
      <c r="AC53" s="123"/>
      <c r="AD53" s="123"/>
      <c r="AE53" s="123"/>
      <c r="AG53" s="15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</row>
    <row r="54" spans="1:67" ht="6" customHeight="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26"/>
      <c r="L54" s="126"/>
      <c r="M54" s="126"/>
      <c r="N54" s="126"/>
      <c r="O54" s="126"/>
      <c r="P54" s="14"/>
      <c r="Q54" s="14"/>
      <c r="R54" s="120"/>
      <c r="S54" s="121"/>
      <c r="T54" s="121"/>
      <c r="U54" s="121"/>
      <c r="V54" s="121"/>
      <c r="W54" s="121"/>
      <c r="X54" s="121"/>
      <c r="Y54" s="123"/>
      <c r="Z54" s="123"/>
      <c r="AA54" s="123"/>
      <c r="AB54" s="123"/>
      <c r="AC54" s="123"/>
      <c r="AD54" s="123"/>
      <c r="AE54" s="123"/>
      <c r="AG54" s="15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</row>
    <row r="55" spans="1:67" ht="6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  <c r="W55" s="15"/>
      <c r="X55" s="14"/>
      <c r="Y55" s="14"/>
      <c r="Z55" s="14"/>
      <c r="AA55" s="14"/>
      <c r="AB55" s="14"/>
      <c r="AC55" s="14"/>
      <c r="AD55" s="14"/>
      <c r="AE55" s="15"/>
      <c r="AG55" s="15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</row>
    <row r="56" spans="1:67" ht="6" customHeight="1" x14ac:dyDescent="0.25">
      <c r="A56" s="139" t="s">
        <v>51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26">
        <f>VLOOKUP(AA38,STATB,10,TRUE)</f>
        <v>1</v>
      </c>
      <c r="L56" s="126"/>
      <c r="M56" s="126"/>
      <c r="N56" s="126"/>
      <c r="O56" s="126"/>
      <c r="P56" s="14"/>
      <c r="Q56" s="14"/>
      <c r="R56" s="118" t="s">
        <v>52</v>
      </c>
      <c r="S56" s="119"/>
      <c r="T56" s="119"/>
      <c r="U56" s="119"/>
      <c r="V56" s="119"/>
      <c r="W56" s="119"/>
      <c r="X56" s="119"/>
      <c r="Y56" s="124">
        <f>AA35+K38+AA38+K41</f>
        <v>46</v>
      </c>
      <c r="Z56" s="124"/>
      <c r="AA56" s="124"/>
      <c r="AB56" s="124"/>
      <c r="AC56" s="124"/>
      <c r="AD56" s="124"/>
      <c r="AE56" s="124"/>
      <c r="AG56" s="15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</row>
    <row r="57" spans="1:67" ht="6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26"/>
      <c r="L57" s="126"/>
      <c r="M57" s="126"/>
      <c r="N57" s="126"/>
      <c r="O57" s="126"/>
      <c r="P57" s="14"/>
      <c r="Q57" s="14"/>
      <c r="R57" s="120"/>
      <c r="S57" s="121"/>
      <c r="T57" s="121"/>
      <c r="U57" s="121"/>
      <c r="V57" s="121"/>
      <c r="W57" s="121"/>
      <c r="X57" s="121"/>
      <c r="Y57" s="124"/>
      <c r="Z57" s="124"/>
      <c r="AA57" s="124"/>
      <c r="AB57" s="124"/>
      <c r="AC57" s="124"/>
      <c r="AD57" s="124"/>
      <c r="AE57" s="124"/>
      <c r="AG57" s="15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</row>
    <row r="58" spans="1:67" ht="6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G58" s="15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</row>
    <row r="59" spans="1:67" ht="6" customHeight="1" x14ac:dyDescent="0.25">
      <c r="A59" s="164" t="s">
        <v>83</v>
      </c>
      <c r="B59" s="165"/>
      <c r="C59" s="165"/>
      <c r="D59" s="165"/>
      <c r="E59" s="165"/>
      <c r="F59" s="165"/>
      <c r="G59" s="166"/>
      <c r="H59" s="105">
        <f>ROUND((((AA35/10)^3)+(K38/10))*(G32/2),0)</f>
        <v>122</v>
      </c>
      <c r="I59" s="106"/>
      <c r="J59" s="106"/>
      <c r="K59" s="106"/>
      <c r="L59" s="106"/>
      <c r="M59" s="106"/>
      <c r="N59" s="106"/>
      <c r="O59" s="106"/>
      <c r="P59" s="106"/>
      <c r="Q59" s="107"/>
      <c r="T59" s="118" t="s">
        <v>53</v>
      </c>
      <c r="U59" s="119"/>
      <c r="V59" s="119"/>
      <c r="W59" s="119"/>
      <c r="X59" s="119"/>
      <c r="Y59" s="119"/>
      <c r="Z59" s="119"/>
      <c r="AA59" s="119"/>
      <c r="AB59" s="99" t="str">
        <f>VLOOKUP(H59,hthc,5,TRUE)</f>
        <v>1d4</v>
      </c>
      <c r="AC59" s="100"/>
      <c r="AD59" s="100"/>
      <c r="AE59" s="101"/>
      <c r="AG59" s="15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</row>
    <row r="60" spans="1:67" ht="6" customHeight="1" x14ac:dyDescent="0.25">
      <c r="A60" s="167"/>
      <c r="B60" s="168"/>
      <c r="C60" s="168"/>
      <c r="D60" s="168"/>
      <c r="E60" s="168"/>
      <c r="F60" s="168"/>
      <c r="G60" s="169"/>
      <c r="H60" s="108"/>
      <c r="I60" s="109"/>
      <c r="J60" s="109"/>
      <c r="K60" s="109"/>
      <c r="L60" s="109"/>
      <c r="M60" s="109"/>
      <c r="N60" s="109"/>
      <c r="O60" s="109"/>
      <c r="P60" s="109"/>
      <c r="Q60" s="110"/>
      <c r="T60" s="120"/>
      <c r="U60" s="121"/>
      <c r="V60" s="121"/>
      <c r="W60" s="121"/>
      <c r="X60" s="121"/>
      <c r="Y60" s="121"/>
      <c r="Z60" s="121"/>
      <c r="AA60" s="121"/>
      <c r="AB60" s="102"/>
      <c r="AC60" s="103"/>
      <c r="AD60" s="103"/>
      <c r="AE60" s="104"/>
      <c r="AG60" s="15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</row>
    <row r="61" spans="1:67" ht="6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2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G61" s="15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</row>
    <row r="62" spans="1:67" ht="6" customHeight="1" x14ac:dyDescent="0.25">
      <c r="A62" s="118" t="s">
        <v>54</v>
      </c>
      <c r="B62" s="119"/>
      <c r="C62" s="119"/>
      <c r="D62" s="119"/>
      <c r="E62" s="119"/>
      <c r="F62" s="119"/>
      <c r="G62" s="119"/>
      <c r="H62" s="119"/>
      <c r="I62" s="124">
        <f>AA35+K38+AA38</f>
        <v>35</v>
      </c>
      <c r="J62" s="124"/>
      <c r="K62" s="124"/>
      <c r="L62" s="124"/>
      <c r="M62" s="124"/>
      <c r="N62" s="124"/>
      <c r="O62" s="124"/>
      <c r="P62" s="15"/>
      <c r="Q62" s="143"/>
      <c r="R62" s="143"/>
      <c r="S62" s="143"/>
      <c r="T62" s="143"/>
      <c r="U62" s="143"/>
      <c r="V62" s="143"/>
      <c r="W62" s="143"/>
      <c r="Y62" s="97"/>
      <c r="Z62" s="97"/>
      <c r="AA62" s="97"/>
      <c r="AB62" s="97"/>
      <c r="AC62" s="97"/>
      <c r="AD62" s="97"/>
      <c r="AE62" s="97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</row>
    <row r="63" spans="1:67" ht="6" customHeight="1" x14ac:dyDescent="0.25">
      <c r="A63" s="120"/>
      <c r="B63" s="121"/>
      <c r="C63" s="121"/>
      <c r="D63" s="121"/>
      <c r="E63" s="121"/>
      <c r="F63" s="121"/>
      <c r="G63" s="121"/>
      <c r="H63" s="121"/>
      <c r="I63" s="124"/>
      <c r="J63" s="124"/>
      <c r="K63" s="124"/>
      <c r="L63" s="124"/>
      <c r="M63" s="124"/>
      <c r="N63" s="124"/>
      <c r="O63" s="124"/>
      <c r="P63" s="15"/>
      <c r="Q63" s="143"/>
      <c r="R63" s="143"/>
      <c r="S63" s="143"/>
      <c r="T63" s="143"/>
      <c r="U63" s="143"/>
      <c r="V63" s="143"/>
      <c r="W63" s="143"/>
      <c r="Y63" s="97"/>
      <c r="Z63" s="97"/>
      <c r="AA63" s="97"/>
      <c r="AB63" s="97"/>
      <c r="AC63" s="97"/>
      <c r="AD63" s="97"/>
      <c r="AE63" s="97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</row>
    <row r="64" spans="1:67" ht="6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G64" s="15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</row>
    <row r="65" spans="1:67" ht="6" customHeight="1" x14ac:dyDescent="0.25">
      <c r="A65" s="139" t="s">
        <v>55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41">
        <f>VLOOKUP(K41,STATB,12,TRUE)</f>
        <v>8</v>
      </c>
      <c r="L65" s="141"/>
      <c r="M65" s="141"/>
      <c r="N65" s="140" t="s">
        <v>56</v>
      </c>
      <c r="O65" s="140"/>
      <c r="P65" s="15"/>
      <c r="Q65" s="139" t="s">
        <v>57</v>
      </c>
      <c r="R65" s="139"/>
      <c r="S65" s="139"/>
      <c r="T65" s="139"/>
      <c r="U65" s="139"/>
      <c r="V65" s="139"/>
      <c r="W65" s="139"/>
      <c r="X65" s="139"/>
      <c r="Y65" s="139"/>
      <c r="Z65" s="139"/>
      <c r="AA65" s="141">
        <f>VLOOKUP(K41,STATB,13,TRUE)</f>
        <v>12</v>
      </c>
      <c r="AB65" s="141"/>
      <c r="AC65" s="141"/>
      <c r="AD65" s="140" t="s">
        <v>56</v>
      </c>
      <c r="AE65" s="140"/>
      <c r="AG65" s="15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</row>
    <row r="66" spans="1:67" ht="6" customHeight="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41"/>
      <c r="L66" s="141"/>
      <c r="M66" s="141"/>
      <c r="N66" s="140"/>
      <c r="O66" s="140"/>
      <c r="P66" s="15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41"/>
      <c r="AB66" s="141"/>
      <c r="AC66" s="141"/>
      <c r="AD66" s="140"/>
      <c r="AE66" s="140"/>
      <c r="AG66" s="15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</row>
    <row r="67" spans="1:67" ht="6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24"/>
      <c r="AB67" s="24"/>
      <c r="AC67" s="24"/>
      <c r="AD67" s="15"/>
      <c r="AE67" s="15"/>
      <c r="AF67" s="15"/>
      <c r="AG67" s="15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</row>
    <row r="68" spans="1:67" ht="6" customHeight="1" x14ac:dyDescent="0.25">
      <c r="A68" s="139" t="s">
        <v>58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45">
        <f>(K41/10)*BH7</f>
        <v>1.1000000000000001</v>
      </c>
      <c r="L68" s="146"/>
      <c r="M68" s="146"/>
      <c r="N68" s="146"/>
      <c r="O68" s="147"/>
      <c r="P68" s="15"/>
      <c r="Q68" s="139" t="s">
        <v>59</v>
      </c>
      <c r="R68" s="139"/>
      <c r="S68" s="139"/>
      <c r="T68" s="139"/>
      <c r="U68" s="139"/>
      <c r="V68" s="139"/>
      <c r="W68" s="139"/>
      <c r="X68" s="139"/>
      <c r="Y68" s="139"/>
      <c r="Z68" s="139"/>
      <c r="AA68" s="125">
        <f>K41*3</f>
        <v>33</v>
      </c>
      <c r="AB68" s="125"/>
      <c r="AC68" s="125"/>
      <c r="AD68" s="140" t="s">
        <v>56</v>
      </c>
      <c r="AE68" s="140"/>
      <c r="AG68" s="15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</row>
    <row r="69" spans="1:67" ht="6" customHeight="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48"/>
      <c r="L69" s="149"/>
      <c r="M69" s="149"/>
      <c r="N69" s="149"/>
      <c r="O69" s="150"/>
      <c r="P69" s="15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25"/>
      <c r="AB69" s="125"/>
      <c r="AC69" s="125"/>
      <c r="AD69" s="140"/>
      <c r="AE69" s="140"/>
      <c r="AG69" s="15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</row>
    <row r="70" spans="1:67" ht="6" customHeight="1" x14ac:dyDescent="0.25">
      <c r="AG70" s="15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</row>
    <row r="71" spans="1:67" ht="6" customHeight="1" x14ac:dyDescent="0.25">
      <c r="A71" s="118" t="s">
        <v>75</v>
      </c>
      <c r="B71" s="119"/>
      <c r="C71" s="119"/>
      <c r="D71" s="119"/>
      <c r="E71" s="119"/>
      <c r="F71" s="119"/>
      <c r="G71" s="119"/>
      <c r="H71" s="98">
        <f>H59/100</f>
        <v>1.22</v>
      </c>
      <c r="I71" s="98"/>
      <c r="J71" s="98"/>
      <c r="K71" s="98"/>
      <c r="L71" s="98"/>
      <c r="M71" s="98"/>
      <c r="N71" s="98"/>
      <c r="O71" s="98"/>
      <c r="Q71" s="118" t="s">
        <v>76</v>
      </c>
      <c r="R71" s="119"/>
      <c r="S71" s="119"/>
      <c r="T71" s="119"/>
      <c r="U71" s="119"/>
      <c r="V71" s="119"/>
      <c r="W71" s="119"/>
      <c r="X71" s="98">
        <f>(H59/G32)</f>
        <v>1.22</v>
      </c>
      <c r="Y71" s="98"/>
      <c r="Z71" s="98"/>
      <c r="AA71" s="98"/>
      <c r="AB71" s="98"/>
      <c r="AC71" s="98"/>
      <c r="AD71" s="98"/>
      <c r="AE71" s="98"/>
      <c r="AG71" s="15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</row>
    <row r="72" spans="1:67" ht="6" customHeight="1" x14ac:dyDescent="0.25">
      <c r="A72" s="120"/>
      <c r="B72" s="121"/>
      <c r="C72" s="121"/>
      <c r="D72" s="121"/>
      <c r="E72" s="121"/>
      <c r="F72" s="121"/>
      <c r="G72" s="121"/>
      <c r="H72" s="98"/>
      <c r="I72" s="98"/>
      <c r="J72" s="98"/>
      <c r="K72" s="98"/>
      <c r="L72" s="98"/>
      <c r="M72" s="98"/>
      <c r="N72" s="98"/>
      <c r="O72" s="98"/>
      <c r="Q72" s="120"/>
      <c r="R72" s="121"/>
      <c r="S72" s="121"/>
      <c r="T72" s="121"/>
      <c r="U72" s="121"/>
      <c r="V72" s="121"/>
      <c r="W72" s="121"/>
      <c r="X72" s="98"/>
      <c r="Y72" s="98"/>
      <c r="Z72" s="98"/>
      <c r="AA72" s="98"/>
      <c r="AB72" s="98"/>
      <c r="AC72" s="98"/>
      <c r="AD72" s="98"/>
      <c r="AE72" s="98"/>
      <c r="AG72" s="15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</row>
    <row r="73" spans="1:67" ht="6" customHeight="1" x14ac:dyDescent="0.25">
      <c r="AG73" s="15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</row>
    <row r="74" spans="1:67" ht="6" customHeight="1" x14ac:dyDescent="0.25">
      <c r="A74" s="118" t="s">
        <v>77</v>
      </c>
      <c r="B74" s="119"/>
      <c r="C74" s="119"/>
      <c r="D74" s="119"/>
      <c r="E74" s="119"/>
      <c r="F74" s="119"/>
      <c r="G74" s="119"/>
      <c r="H74" s="119"/>
      <c r="I74" s="98">
        <f>H71*(X71/4)</f>
        <v>0.37209999999999999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AG74" s="15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</row>
    <row r="75" spans="1:67" ht="6" customHeight="1" x14ac:dyDescent="0.25">
      <c r="A75" s="120"/>
      <c r="B75" s="121"/>
      <c r="C75" s="121"/>
      <c r="D75" s="121"/>
      <c r="E75" s="121"/>
      <c r="F75" s="121"/>
      <c r="G75" s="121"/>
      <c r="H75" s="121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AG75" s="15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</row>
    <row r="76" spans="1:67" ht="6" customHeight="1" x14ac:dyDescent="0.25">
      <c r="AG76" s="15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</row>
    <row r="77" spans="1:67" ht="6" customHeight="1" x14ac:dyDescent="0.25">
      <c r="A77" s="132" t="s">
        <v>60</v>
      </c>
      <c r="B77" s="133"/>
      <c r="C77" s="133"/>
      <c r="D77" s="133"/>
      <c r="E77" s="133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</row>
    <row r="78" spans="1:67" ht="6" customHeight="1" x14ac:dyDescent="0.25">
      <c r="A78" s="134"/>
      <c r="B78" s="135"/>
      <c r="C78" s="135"/>
      <c r="D78" s="135"/>
      <c r="E78" s="135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</row>
    <row r="79" spans="1:67" ht="6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Z79" s="15"/>
      <c r="AA79" s="15"/>
      <c r="AB79" s="15"/>
      <c r="AC79" s="15"/>
      <c r="AD79" s="15"/>
      <c r="AE79" s="15"/>
      <c r="AF79" s="15"/>
      <c r="AG79" s="15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</row>
    <row r="80" spans="1:67" ht="6" customHeight="1" x14ac:dyDescent="0.25">
      <c r="A80" s="162" t="s">
        <v>61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5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5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</row>
    <row r="81" spans="1:67" ht="6" customHeight="1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5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5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</row>
    <row r="82" spans="1:67" ht="6" customHeight="1" x14ac:dyDescent="0.2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5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</row>
    <row r="83" spans="1:67" ht="6" customHeight="1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5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</row>
    <row r="84" spans="1:67" ht="6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15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</row>
    <row r="85" spans="1:67" ht="6" customHeight="1" x14ac:dyDescent="0.25">
      <c r="A85" s="162" t="s">
        <v>62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5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5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</row>
    <row r="86" spans="1:67" ht="6" customHeight="1" x14ac:dyDescent="0.2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5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5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</row>
    <row r="87" spans="1:67" ht="6" customHeight="1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5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</row>
    <row r="88" spans="1:67" ht="6" customHeight="1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</row>
    <row r="89" spans="1:67" ht="6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</row>
    <row r="90" spans="1:67" ht="6" customHeight="1" x14ac:dyDescent="0.25">
      <c r="A90" s="162" t="s">
        <v>63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5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</row>
    <row r="91" spans="1:67" ht="6" customHeight="1" x14ac:dyDescent="0.2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5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</row>
    <row r="92" spans="1:67" ht="6" customHeight="1" x14ac:dyDescent="0.25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</row>
    <row r="93" spans="1:67" ht="6" customHeight="1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</row>
    <row r="94" spans="1:67" ht="6" customHeight="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</row>
    <row r="95" spans="1:67" ht="6" customHeight="1" x14ac:dyDescent="0.25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</row>
    <row r="96" spans="1:67" ht="6" customHeight="1" x14ac:dyDescent="0.25"/>
    <row r="97" spans="1:67" ht="6" customHeight="1" x14ac:dyDescent="0.25">
      <c r="A97" s="162" t="s">
        <v>64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5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</row>
    <row r="98" spans="1:67" ht="6" customHeight="1" x14ac:dyDescent="0.2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5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</row>
    <row r="99" spans="1:67" ht="6" customHeight="1" x14ac:dyDescent="0.2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</row>
    <row r="100" spans="1:67" ht="6" customHeight="1" x14ac:dyDescent="0.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</row>
    <row r="101" spans="1:67" ht="6" customHeight="1" x14ac:dyDescent="0.2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</row>
    <row r="102" spans="1:67" ht="6" customHeight="1" x14ac:dyDescent="0.25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</row>
    <row r="103" spans="1:67" ht="6" customHeight="1" x14ac:dyDescent="0.25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</row>
    <row r="104" spans="1:67" ht="6" customHeight="1" x14ac:dyDescent="0.25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</row>
    <row r="105" spans="1:67" ht="6" customHeight="1" x14ac:dyDescent="0.25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</row>
    <row r="106" spans="1:67" ht="6" customHeight="1" x14ac:dyDescent="0.25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</row>
    <row r="107" spans="1:67" ht="6" customHeight="1" x14ac:dyDescent="0.25">
      <c r="A107" s="171" t="s">
        <v>65</v>
      </c>
      <c r="B107" s="171"/>
      <c r="C107" s="171"/>
      <c r="D107" s="171"/>
      <c r="E107" s="171"/>
      <c r="F107" s="171"/>
      <c r="G107" s="171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72" t="s">
        <v>66</v>
      </c>
      <c r="Z107" s="172"/>
      <c r="AA107" s="172"/>
      <c r="AB107" s="172"/>
      <c r="AC107" s="172"/>
      <c r="AD107" s="172"/>
      <c r="AE107" s="172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</row>
    <row r="108" spans="1:67" ht="6" customHeight="1" x14ac:dyDescent="0.25">
      <c r="A108" s="171"/>
      <c r="B108" s="171"/>
      <c r="C108" s="171"/>
      <c r="D108" s="171"/>
      <c r="E108" s="171"/>
      <c r="F108" s="171"/>
      <c r="G108" s="171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72"/>
      <c r="Z108" s="172"/>
      <c r="AA108" s="172"/>
      <c r="AB108" s="172"/>
      <c r="AC108" s="172"/>
      <c r="AD108" s="172"/>
      <c r="AE108" s="172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</row>
    <row r="109" spans="1:67" ht="6" customHeight="1" x14ac:dyDescent="0.25">
      <c r="BN109" s="15"/>
    </row>
    <row r="110" spans="1:67" ht="6" customHeight="1" x14ac:dyDescent="0.25">
      <c r="BN110" s="15"/>
    </row>
    <row r="111" spans="1:67" ht="6" customHeight="1" x14ac:dyDescent="0.25"/>
    <row r="112" spans="1:67" ht="6" customHeight="1" x14ac:dyDescent="0.25"/>
    <row r="113" ht="6" customHeight="1" x14ac:dyDescent="0.25"/>
    <row r="114" ht="6" customHeight="1" x14ac:dyDescent="0.25"/>
    <row r="115" ht="6" customHeight="1" x14ac:dyDescent="0.25"/>
    <row r="116" ht="6" customHeight="1" x14ac:dyDescent="0.25"/>
    <row r="117" ht="6" customHeight="1" x14ac:dyDescent="0.25"/>
    <row r="118" ht="6" customHeight="1" x14ac:dyDescent="0.25"/>
    <row r="119" ht="6" customHeight="1" x14ac:dyDescent="0.25"/>
    <row r="120" ht="6" customHeight="1" x14ac:dyDescent="0.25"/>
    <row r="121" ht="6" customHeight="1" x14ac:dyDescent="0.25"/>
    <row r="122" ht="6" customHeight="1" x14ac:dyDescent="0.25"/>
    <row r="123" ht="6" customHeight="1" x14ac:dyDescent="0.25"/>
    <row r="124" ht="6" customHeight="1" x14ac:dyDescent="0.25"/>
    <row r="125" ht="6" customHeight="1" x14ac:dyDescent="0.25"/>
    <row r="126" ht="6" customHeight="1" x14ac:dyDescent="0.25"/>
    <row r="127" ht="6" customHeight="1" x14ac:dyDescent="0.25"/>
    <row r="128" ht="6" customHeight="1" x14ac:dyDescent="0.25"/>
    <row r="129" ht="6" customHeight="1" x14ac:dyDescent="0.25"/>
    <row r="130" ht="6" customHeight="1" x14ac:dyDescent="0.25"/>
    <row r="131" ht="6" customHeight="1" x14ac:dyDescent="0.25"/>
    <row r="132" ht="6" customHeight="1" x14ac:dyDescent="0.25"/>
    <row r="133" ht="6" customHeight="1" x14ac:dyDescent="0.25"/>
    <row r="134" ht="6" customHeight="1" x14ac:dyDescent="0.25"/>
    <row r="135" ht="6" customHeight="1" x14ac:dyDescent="0.25"/>
    <row r="136" ht="6" customHeight="1" x14ac:dyDescent="0.25"/>
    <row r="137" ht="6" customHeight="1" x14ac:dyDescent="0.25"/>
    <row r="138" ht="6" customHeight="1" x14ac:dyDescent="0.25"/>
    <row r="139" ht="6" customHeight="1" x14ac:dyDescent="0.25"/>
    <row r="140" ht="6" customHeight="1" x14ac:dyDescent="0.25"/>
    <row r="141" ht="6" customHeight="1" x14ac:dyDescent="0.25"/>
    <row r="142" ht="6" customHeight="1" x14ac:dyDescent="0.25"/>
  </sheetData>
  <mergeCells count="127">
    <mergeCell ref="A19:BO19"/>
    <mergeCell ref="A20:BO20"/>
    <mergeCell ref="A21:BO21"/>
    <mergeCell ref="A22:BO22"/>
    <mergeCell ref="A16:BO16"/>
    <mergeCell ref="A7:G8"/>
    <mergeCell ref="H7:K8"/>
    <mergeCell ref="A1:J2"/>
    <mergeCell ref="K1:BB2"/>
    <mergeCell ref="BE1:BI2"/>
    <mergeCell ref="A4:J5"/>
    <mergeCell ref="K4:BB5"/>
    <mergeCell ref="BH7:BN8"/>
    <mergeCell ref="BD4:BG5"/>
    <mergeCell ref="BD7:BG8"/>
    <mergeCell ref="A10:D11"/>
    <mergeCell ref="AJ7:AQ8"/>
    <mergeCell ref="AR7:BB8"/>
    <mergeCell ref="A99:BO100"/>
    <mergeCell ref="A101:BO102"/>
    <mergeCell ref="A103:BO104"/>
    <mergeCell ref="A105:BO106"/>
    <mergeCell ref="A107:G108"/>
    <mergeCell ref="H107:X108"/>
    <mergeCell ref="Y107:AE108"/>
    <mergeCell ref="AF107:AV108"/>
    <mergeCell ref="U90:AF91"/>
    <mergeCell ref="A92:AF93"/>
    <mergeCell ref="A94:AF95"/>
    <mergeCell ref="A97:S98"/>
    <mergeCell ref="U97:BO98"/>
    <mergeCell ref="BH4:BN5"/>
    <mergeCell ref="AJ10:AP11"/>
    <mergeCell ref="AQ10:BN11"/>
    <mergeCell ref="AH32:BO95"/>
    <mergeCell ref="A23:BO23"/>
    <mergeCell ref="A24:BO24"/>
    <mergeCell ref="A25:BO25"/>
    <mergeCell ref="A26:BO26"/>
    <mergeCell ref="A35:G36"/>
    <mergeCell ref="I35:O36"/>
    <mergeCell ref="A90:S91"/>
    <mergeCell ref="A80:S81"/>
    <mergeCell ref="U80:AF81"/>
    <mergeCell ref="A82:AF83"/>
    <mergeCell ref="A85:S86"/>
    <mergeCell ref="U85:AF86"/>
    <mergeCell ref="A87:AF88"/>
    <mergeCell ref="A59:G60"/>
    <mergeCell ref="A27:BO27"/>
    <mergeCell ref="A28:BO28"/>
    <mergeCell ref="A29:BO29"/>
    <mergeCell ref="A30:BO30"/>
    <mergeCell ref="A17:BO17"/>
    <mergeCell ref="A18:BO18"/>
    <mergeCell ref="A50:L51"/>
    <mergeCell ref="O47:V48"/>
    <mergeCell ref="I62:O63"/>
    <mergeCell ref="Q62:W63"/>
    <mergeCell ref="G47:M48"/>
    <mergeCell ref="A68:J69"/>
    <mergeCell ref="K68:O69"/>
    <mergeCell ref="Q68:Z69"/>
    <mergeCell ref="A74:H75"/>
    <mergeCell ref="A71:G72"/>
    <mergeCell ref="H71:O72"/>
    <mergeCell ref="A53:J54"/>
    <mergeCell ref="A62:H63"/>
    <mergeCell ref="AD65:AE66"/>
    <mergeCell ref="I74:S75"/>
    <mergeCell ref="F77:S78"/>
    <mergeCell ref="AA68:AC69"/>
    <mergeCell ref="AD68:AE69"/>
    <mergeCell ref="A77:E78"/>
    <mergeCell ref="A65:J66"/>
    <mergeCell ref="K65:M66"/>
    <mergeCell ref="N65:O66"/>
    <mergeCell ref="Q65:Z66"/>
    <mergeCell ref="AA65:AC66"/>
    <mergeCell ref="Q71:W72"/>
    <mergeCell ref="X71:AE72"/>
    <mergeCell ref="A56:J57"/>
    <mergeCell ref="K56:O57"/>
    <mergeCell ref="W35:Z36"/>
    <mergeCell ref="AA35:AE36"/>
    <mergeCell ref="A38:F39"/>
    <mergeCell ref="G38:J39"/>
    <mergeCell ref="K38:O39"/>
    <mergeCell ref="Q38:V39"/>
    <mergeCell ref="W38:Z39"/>
    <mergeCell ref="Q35:V36"/>
    <mergeCell ref="A47:F48"/>
    <mergeCell ref="A44:B45"/>
    <mergeCell ref="C44:G45"/>
    <mergeCell ref="I44:J45"/>
    <mergeCell ref="Q44:R45"/>
    <mergeCell ref="AA41:AE42"/>
    <mergeCell ref="AA38:AE39"/>
    <mergeCell ref="A41:F42"/>
    <mergeCell ref="G41:J42"/>
    <mergeCell ref="K41:O42"/>
    <mergeCell ref="Q41:V42"/>
    <mergeCell ref="W41:Z42"/>
    <mergeCell ref="Y62:AE63"/>
    <mergeCell ref="W47:AE48"/>
    <mergeCell ref="AB59:AE60"/>
    <mergeCell ref="H59:Q60"/>
    <mergeCell ref="E10:K11"/>
    <mergeCell ref="A13:K14"/>
    <mergeCell ref="X50:AA51"/>
    <mergeCell ref="AB50:AE51"/>
    <mergeCell ref="M50:P51"/>
    <mergeCell ref="Q50:T51"/>
    <mergeCell ref="T59:AA60"/>
    <mergeCell ref="R56:X57"/>
    <mergeCell ref="R53:X54"/>
    <mergeCell ref="Y53:AE54"/>
    <mergeCell ref="Y56:AE57"/>
    <mergeCell ref="K53:O54"/>
    <mergeCell ref="Y44:Z45"/>
    <mergeCell ref="K44:O45"/>
    <mergeCell ref="S44:W45"/>
    <mergeCell ref="AA44:AE45"/>
    <mergeCell ref="A32:F33"/>
    <mergeCell ref="G32:O33"/>
    <mergeCell ref="Q32:X33"/>
    <mergeCell ref="Y32:AE33"/>
  </mergeCells>
  <pageMargins left="0.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26"/>
  <sheetViews>
    <sheetView workbookViewId="0">
      <selection activeCell="AD15" sqref="AD15"/>
    </sheetView>
  </sheetViews>
  <sheetFormatPr defaultRowHeight="14.25" x14ac:dyDescent="0.2"/>
  <cols>
    <col min="1" max="67" width="1.42578125" style="40" customWidth="1"/>
    <col min="68" max="16384" width="9.140625" style="40"/>
  </cols>
  <sheetData>
    <row r="1" spans="1:67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67" x14ac:dyDescent="0.2">
      <c r="A2" s="214" t="s">
        <v>149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</row>
    <row r="5" spans="1:67" s="43" customFormat="1" ht="8.1" customHeight="1" x14ac:dyDescent="0.25">
      <c r="A5" s="227" t="s">
        <v>29</v>
      </c>
      <c r="B5" s="227"/>
      <c r="C5" s="227"/>
      <c r="D5" s="227"/>
      <c r="E5" s="227"/>
      <c r="F5" s="227"/>
      <c r="G5" s="227"/>
      <c r="H5" s="228" t="str">
        <f>Sheet!K1</f>
        <v>Hero Name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2" t="s">
        <v>145</v>
      </c>
      <c r="AK5" s="222"/>
      <c r="AL5" s="222"/>
      <c r="AM5" s="222"/>
      <c r="AN5" s="222" t="str">
        <f>VLOOKUP(Sheet!BH4,Cha!I2:K7,3,FALSE)</f>
        <v>GOOD</v>
      </c>
      <c r="AO5" s="222"/>
      <c r="AP5" s="222"/>
      <c r="AQ5" s="222"/>
      <c r="AR5" s="222"/>
      <c r="AS5" s="222"/>
      <c r="AT5" s="222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9"/>
      <c r="BF5" s="70"/>
      <c r="BG5" s="70"/>
      <c r="BH5" s="70"/>
      <c r="BI5" s="70"/>
      <c r="BJ5" s="71"/>
      <c r="BK5" s="71"/>
      <c r="BL5" s="71"/>
      <c r="BM5" s="71"/>
      <c r="BN5" s="71"/>
      <c r="BO5" s="42"/>
    </row>
    <row r="6" spans="1:67" s="43" customFormat="1" ht="8.1" customHeight="1" x14ac:dyDescent="0.2">
      <c r="A6" s="227"/>
      <c r="B6" s="227"/>
      <c r="C6" s="227"/>
      <c r="D6" s="227"/>
      <c r="E6" s="227"/>
      <c r="F6" s="227"/>
      <c r="G6" s="227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70"/>
      <c r="BF6" s="70"/>
      <c r="BG6" s="70"/>
      <c r="BH6" s="70"/>
      <c r="BI6" s="70"/>
      <c r="BJ6" s="71"/>
      <c r="BK6" s="71"/>
      <c r="BL6" s="71"/>
      <c r="BM6" s="71"/>
      <c r="BN6" s="71"/>
      <c r="BO6" s="42"/>
    </row>
    <row r="7" spans="1:67" s="43" customFormat="1" ht="8.1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45"/>
    </row>
    <row r="8" spans="1:67" s="43" customFormat="1" ht="8.1" customHeight="1" x14ac:dyDescent="0.6">
      <c r="A8" s="225" t="s">
        <v>31</v>
      </c>
      <c r="B8" s="225"/>
      <c r="C8" s="225"/>
      <c r="D8" s="225"/>
      <c r="E8" s="225"/>
      <c r="F8" s="225"/>
      <c r="G8" s="225" t="str">
        <f>Sheet!K4</f>
        <v>Real Name</v>
      </c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6" t="s">
        <v>34</v>
      </c>
      <c r="AK8" s="226"/>
      <c r="AL8" s="226"/>
      <c r="AM8" s="226"/>
      <c r="AN8" s="226" t="str">
        <f>VLOOKUP(Sheet!H7,Cha!I2:K7,3,FALSE)</f>
        <v>MALE</v>
      </c>
      <c r="AO8" s="226"/>
      <c r="AP8" s="226"/>
      <c r="AQ8" s="226"/>
      <c r="AR8" s="226"/>
      <c r="AS8" s="226"/>
      <c r="AT8" s="226"/>
      <c r="AU8" s="73"/>
      <c r="AV8" s="73"/>
      <c r="AW8" s="73"/>
      <c r="AX8" s="73"/>
      <c r="AY8" s="73"/>
      <c r="AZ8" s="73"/>
      <c r="BA8" s="73"/>
      <c r="BB8" s="73"/>
      <c r="BC8" s="74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42"/>
    </row>
    <row r="9" spans="1:67" s="43" customFormat="1" ht="8.1" customHeight="1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73"/>
      <c r="AV9" s="73"/>
      <c r="AW9" s="73"/>
      <c r="AX9" s="73"/>
      <c r="AY9" s="73"/>
      <c r="AZ9" s="73"/>
      <c r="BA9" s="73"/>
      <c r="BB9" s="73"/>
      <c r="BC9" s="68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42"/>
    </row>
    <row r="10" spans="1:67" s="43" customFormat="1" ht="8.1" customHeigh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3"/>
      <c r="AK10" s="73"/>
      <c r="AL10" s="73"/>
      <c r="AM10" s="73"/>
      <c r="AN10" s="73"/>
      <c r="AO10" s="73"/>
      <c r="AP10" s="73"/>
      <c r="AQ10" s="73"/>
      <c r="AR10" s="73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78"/>
      <c r="BM10" s="78"/>
      <c r="BN10" s="68"/>
      <c r="BO10" s="42"/>
    </row>
    <row r="11" spans="1:67" s="43" customFormat="1" ht="8.1" customHeight="1" x14ac:dyDescent="0.2">
      <c r="A11" s="199" t="s">
        <v>138</v>
      </c>
      <c r="B11" s="199"/>
      <c r="C11" s="199"/>
      <c r="D11" s="199"/>
      <c r="E11" s="199"/>
      <c r="F11" s="199"/>
      <c r="G11" s="199"/>
      <c r="H11" s="199"/>
      <c r="I11" s="19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79"/>
      <c r="V11" s="79"/>
      <c r="W11" s="79"/>
      <c r="X11" s="79"/>
      <c r="Y11" s="79"/>
      <c r="Z11" s="79"/>
      <c r="AA11" s="79"/>
      <c r="AB11" s="79"/>
      <c r="AC11" s="63"/>
      <c r="AD11" s="63"/>
      <c r="AE11" s="63"/>
      <c r="AF11" s="63"/>
      <c r="AG11" s="63"/>
      <c r="AH11" s="79"/>
      <c r="AI11" s="63"/>
      <c r="AJ11" s="221" t="s">
        <v>146</v>
      </c>
      <c r="AK11" s="221"/>
      <c r="AL11" s="221"/>
      <c r="AM11" s="221"/>
      <c r="AN11" s="221"/>
      <c r="AO11" s="222">
        <f>Sheet!BH7</f>
        <v>1</v>
      </c>
      <c r="AP11" s="222"/>
      <c r="AQ11" s="222"/>
      <c r="AR11" s="222"/>
      <c r="AS11" s="222"/>
      <c r="AT11" s="222"/>
      <c r="AU11" s="222"/>
      <c r="AV11" s="80"/>
      <c r="AW11" s="222" t="s">
        <v>38</v>
      </c>
      <c r="AX11" s="222"/>
      <c r="AY11" s="222"/>
      <c r="AZ11" s="222"/>
      <c r="BA11" s="222">
        <f>Sheet!E10</f>
        <v>24</v>
      </c>
      <c r="BB11" s="222"/>
      <c r="BC11" s="222"/>
      <c r="BD11" s="222"/>
      <c r="BE11" s="222"/>
      <c r="BF11" s="222"/>
      <c r="BG11" s="222"/>
      <c r="BH11" s="75"/>
      <c r="BI11" s="75"/>
      <c r="BJ11" s="75"/>
      <c r="BK11" s="75"/>
      <c r="BL11" s="75"/>
      <c r="BM11" s="75"/>
      <c r="BN11" s="75"/>
      <c r="BO11" s="42"/>
    </row>
    <row r="12" spans="1:67" s="43" customFormat="1" ht="8.1" customHeight="1" x14ac:dyDescent="0.2">
      <c r="A12" s="199"/>
      <c r="B12" s="199"/>
      <c r="C12" s="199"/>
      <c r="D12" s="199"/>
      <c r="E12" s="199"/>
      <c r="F12" s="199"/>
      <c r="G12" s="199"/>
      <c r="H12" s="199"/>
      <c r="I12" s="19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79"/>
      <c r="V12" s="79"/>
      <c r="W12" s="79"/>
      <c r="X12" s="79"/>
      <c r="Y12" s="79"/>
      <c r="Z12" s="79"/>
      <c r="AA12" s="79"/>
      <c r="AB12" s="79"/>
      <c r="AC12" s="63"/>
      <c r="AD12" s="63"/>
      <c r="AE12" s="63"/>
      <c r="AF12" s="63"/>
      <c r="AG12" s="63"/>
      <c r="AH12" s="79"/>
      <c r="AI12" s="63"/>
      <c r="AJ12" s="221"/>
      <c r="AK12" s="221"/>
      <c r="AL12" s="221"/>
      <c r="AM12" s="221"/>
      <c r="AN12" s="221"/>
      <c r="AO12" s="222"/>
      <c r="AP12" s="222"/>
      <c r="AQ12" s="222"/>
      <c r="AR12" s="222"/>
      <c r="AS12" s="222"/>
      <c r="AT12" s="222"/>
      <c r="AU12" s="222"/>
      <c r="AV12" s="80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75"/>
      <c r="BI12" s="75"/>
      <c r="BJ12" s="75"/>
      <c r="BK12" s="75"/>
      <c r="BL12" s="75"/>
      <c r="BM12" s="75"/>
      <c r="BN12" s="75"/>
      <c r="BO12" s="42"/>
    </row>
    <row r="13" spans="1:67" s="43" customFormat="1" ht="8.1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9"/>
      <c r="M13" s="79"/>
      <c r="N13" s="79"/>
      <c r="O13" s="79"/>
      <c r="P13" s="79"/>
      <c r="Q13" s="79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79"/>
      <c r="AF13" s="79"/>
      <c r="AG13" s="79"/>
      <c r="AH13" s="79"/>
      <c r="AI13" s="79"/>
      <c r="AJ13" s="73"/>
      <c r="AK13" s="73"/>
      <c r="AL13" s="73"/>
      <c r="AM13" s="73"/>
      <c r="AN13" s="73"/>
      <c r="AO13" s="73"/>
      <c r="AP13" s="73"/>
      <c r="AQ13" s="73"/>
      <c r="AR13" s="73"/>
      <c r="AS13" s="78"/>
      <c r="AT13" s="7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45"/>
    </row>
    <row r="14" spans="1:67" s="43" customFormat="1" ht="8.1" customHeight="1" x14ac:dyDescent="0.2">
      <c r="A14" s="227" t="s">
        <v>40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79"/>
      <c r="M14" s="79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79"/>
      <c r="AI14" s="79"/>
      <c r="AJ14" s="224" t="s">
        <v>39</v>
      </c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42"/>
    </row>
    <row r="15" spans="1:67" s="43" customFormat="1" ht="8.1" customHeight="1" x14ac:dyDescent="0.2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79"/>
      <c r="M15" s="79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79"/>
      <c r="Z15" s="79"/>
      <c r="AA15" s="79"/>
      <c r="AB15" s="79"/>
      <c r="AC15" s="63"/>
      <c r="AD15" s="63"/>
      <c r="AE15" s="63"/>
      <c r="AF15" s="63"/>
      <c r="AG15" s="63"/>
      <c r="AH15" s="79"/>
      <c r="AI15" s="79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42"/>
    </row>
    <row r="16" spans="1:67" s="43" customFormat="1" ht="8.1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2"/>
    </row>
    <row r="17" spans="1:67" ht="15" customHeight="1" x14ac:dyDescent="0.2">
      <c r="A17" s="220">
        <f>Sheet!A16</f>
        <v>0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</row>
    <row r="18" spans="1:67" ht="15" customHeight="1" x14ac:dyDescent="0.2">
      <c r="A18" s="220">
        <f>Sheet!A17</f>
        <v>0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</row>
    <row r="19" spans="1:67" ht="15" customHeight="1" x14ac:dyDescent="0.2">
      <c r="A19" s="220">
        <f>Sheet!A18</f>
        <v>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</row>
    <row r="20" spans="1:67" ht="15" customHeight="1" x14ac:dyDescent="0.2">
      <c r="A20" s="220">
        <f>Sheet!A19</f>
        <v>0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</row>
    <row r="21" spans="1:67" ht="15" customHeight="1" x14ac:dyDescent="0.2">
      <c r="A21" s="220">
        <f>Sheet!A20</f>
        <v>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</row>
    <row r="22" spans="1:67" ht="15" customHeight="1" x14ac:dyDescent="0.2">
      <c r="A22" s="220">
        <f>Sheet!A21</f>
        <v>0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</row>
    <row r="23" spans="1:67" ht="15" customHeight="1" x14ac:dyDescent="0.2">
      <c r="A23" s="220">
        <f>Sheet!A22</f>
        <v>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</row>
    <row r="24" spans="1:67" ht="15" customHeight="1" x14ac:dyDescent="0.2">
      <c r="A24" s="220">
        <f>Sheet!A23</f>
        <v>0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</row>
    <row r="25" spans="1:67" ht="15" customHeight="1" x14ac:dyDescent="0.2">
      <c r="A25" s="220">
        <f>Sheet!A24</f>
        <v>0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</row>
    <row r="26" spans="1:67" ht="15" customHeight="1" x14ac:dyDescent="0.2">
      <c r="A26" s="220">
        <f>Sheet!A25</f>
        <v>0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</row>
    <row r="27" spans="1:67" ht="15" customHeight="1" x14ac:dyDescent="0.2">
      <c r="A27" s="220">
        <f>Sheet!A26</f>
        <v>0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</row>
    <row r="28" spans="1:67" ht="15" customHeight="1" x14ac:dyDescent="0.2">
      <c r="A28" s="220">
        <f>Sheet!A27</f>
        <v>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</row>
    <row r="29" spans="1:67" ht="15" customHeight="1" x14ac:dyDescent="0.2">
      <c r="A29" s="220">
        <f>Sheet!A28</f>
        <v>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</row>
    <row r="30" spans="1:67" ht="15" customHeight="1" x14ac:dyDescent="0.2">
      <c r="A30" s="220">
        <f>Sheet!A29</f>
        <v>0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</row>
    <row r="31" spans="1:67" ht="15" customHeight="1" x14ac:dyDescent="0.2">
      <c r="A31" s="220">
        <f>Sheet!A30</f>
        <v>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</row>
    <row r="32" spans="1:67" ht="6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</row>
    <row r="33" spans="1:67" s="43" customFormat="1" ht="8.1" customHeight="1" x14ac:dyDescent="0.2">
      <c r="A33" s="218" t="s">
        <v>128</v>
      </c>
      <c r="B33" s="218"/>
      <c r="C33" s="218"/>
      <c r="D33" s="218"/>
      <c r="E33" s="218"/>
      <c r="F33" s="218"/>
      <c r="G33" s="208">
        <f>Sheet!G32</f>
        <v>100</v>
      </c>
      <c r="H33" s="208"/>
      <c r="I33" s="208"/>
      <c r="J33" s="208"/>
      <c r="K33" s="208"/>
      <c r="L33" s="208"/>
      <c r="M33" s="208"/>
      <c r="N33" s="208"/>
      <c r="O33" s="208"/>
      <c r="P33" s="206" t="s">
        <v>129</v>
      </c>
      <c r="Q33" s="206"/>
      <c r="R33" s="206"/>
      <c r="S33" s="206"/>
      <c r="T33" s="206"/>
      <c r="U33" s="206"/>
      <c r="V33" s="206"/>
      <c r="W33" s="206"/>
      <c r="X33" s="208">
        <f>Sheet!Y32</f>
        <v>2</v>
      </c>
      <c r="Y33" s="208"/>
      <c r="Z33" s="208"/>
      <c r="AA33" s="208"/>
      <c r="AB33" s="208"/>
      <c r="AC33" s="213" t="s">
        <v>130</v>
      </c>
      <c r="AD33" s="213"/>
      <c r="AE33" s="213"/>
      <c r="AF33" s="213"/>
      <c r="AG33" s="213"/>
      <c r="AH33" s="213"/>
      <c r="AI33" s="207">
        <f>Sheet!I35</f>
        <v>2</v>
      </c>
      <c r="AJ33" s="207"/>
      <c r="AK33" s="207"/>
      <c r="AL33" s="63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</row>
    <row r="34" spans="1:67" s="43" customFormat="1" ht="8.1" customHeight="1" x14ac:dyDescent="0.2">
      <c r="A34" s="218"/>
      <c r="B34" s="218"/>
      <c r="C34" s="218"/>
      <c r="D34" s="218"/>
      <c r="E34" s="218"/>
      <c r="F34" s="218"/>
      <c r="G34" s="208"/>
      <c r="H34" s="208"/>
      <c r="I34" s="208"/>
      <c r="J34" s="208"/>
      <c r="K34" s="208"/>
      <c r="L34" s="208"/>
      <c r="M34" s="208"/>
      <c r="N34" s="208"/>
      <c r="O34" s="208"/>
      <c r="P34" s="206"/>
      <c r="Q34" s="206"/>
      <c r="R34" s="206"/>
      <c r="S34" s="206"/>
      <c r="T34" s="206"/>
      <c r="U34" s="206"/>
      <c r="V34" s="206"/>
      <c r="W34" s="206"/>
      <c r="X34" s="208"/>
      <c r="Y34" s="208"/>
      <c r="Z34" s="208"/>
      <c r="AA34" s="208"/>
      <c r="AB34" s="208"/>
      <c r="AC34" s="213"/>
      <c r="AD34" s="213"/>
      <c r="AE34" s="213"/>
      <c r="AF34" s="213"/>
      <c r="AG34" s="213"/>
      <c r="AH34" s="213"/>
      <c r="AI34" s="207"/>
      <c r="AJ34" s="207"/>
      <c r="AK34" s="207"/>
      <c r="AL34" s="63"/>
      <c r="AN34" s="190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2"/>
    </row>
    <row r="35" spans="1:67" s="43" customFormat="1" ht="8.1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64"/>
      <c r="AG35" s="82"/>
      <c r="AH35" s="83"/>
      <c r="AI35" s="83"/>
      <c r="AJ35" s="83"/>
      <c r="AK35" s="83"/>
      <c r="AL35" s="63"/>
      <c r="AN35" s="193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5"/>
    </row>
    <row r="36" spans="1:67" s="43" customFormat="1" ht="8.1" customHeight="1" x14ac:dyDescent="0.25">
      <c r="A36" s="210" t="s">
        <v>150</v>
      </c>
      <c r="B36" s="210"/>
      <c r="C36" s="210"/>
      <c r="D36" s="210"/>
      <c r="E36" s="210"/>
      <c r="F36" s="210"/>
      <c r="G36" s="210"/>
      <c r="H36" s="203">
        <f>Sheet!AA35</f>
        <v>11</v>
      </c>
      <c r="I36" s="210"/>
      <c r="J36" s="210"/>
      <c r="K36" s="210"/>
      <c r="L36" s="63"/>
      <c r="M36" s="84"/>
      <c r="N36" s="84"/>
      <c r="O36" s="84"/>
      <c r="P36" s="223" t="s">
        <v>120</v>
      </c>
      <c r="Q36" s="223"/>
      <c r="R36" s="223"/>
      <c r="S36" s="223"/>
      <c r="T36" s="223"/>
      <c r="U36" s="223"/>
      <c r="V36" s="223"/>
      <c r="W36" s="223"/>
      <c r="X36" s="203">
        <f>Sheet!K38</f>
        <v>11</v>
      </c>
      <c r="Y36" s="210"/>
      <c r="Z36" s="210"/>
      <c r="AA36" s="21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N36" s="193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5"/>
    </row>
    <row r="37" spans="1:67" s="43" customFormat="1" ht="8.1" customHeight="1" x14ac:dyDescent="0.25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63"/>
      <c r="M37" s="84"/>
      <c r="N37" s="84"/>
      <c r="O37" s="84"/>
      <c r="P37" s="223"/>
      <c r="Q37" s="223"/>
      <c r="R37" s="223"/>
      <c r="S37" s="223"/>
      <c r="T37" s="223"/>
      <c r="U37" s="223"/>
      <c r="V37" s="223"/>
      <c r="W37" s="223"/>
      <c r="X37" s="210"/>
      <c r="Y37" s="210"/>
      <c r="Z37" s="210"/>
      <c r="AA37" s="210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N37" s="193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5"/>
    </row>
    <row r="38" spans="1:67" s="43" customFormat="1" ht="8.1" customHeight="1" x14ac:dyDescent="0.25">
      <c r="A38" s="85"/>
      <c r="B38" s="85"/>
      <c r="C38" s="85"/>
      <c r="D38" s="85"/>
      <c r="E38" s="85"/>
      <c r="F38" s="85"/>
      <c r="G38" s="86"/>
      <c r="H38" s="86"/>
      <c r="I38" s="86"/>
      <c r="J38" s="86"/>
      <c r="K38" s="87"/>
      <c r="L38" s="85"/>
      <c r="M38" s="85"/>
      <c r="N38" s="85"/>
      <c r="O38" s="85"/>
      <c r="P38" s="88"/>
      <c r="Q38" s="89"/>
      <c r="R38" s="89"/>
      <c r="S38" s="89"/>
      <c r="T38" s="88"/>
      <c r="U38" s="89"/>
      <c r="V38" s="89"/>
      <c r="W38" s="84"/>
      <c r="X38" s="84"/>
      <c r="Y38" s="84"/>
      <c r="Z38" s="84"/>
      <c r="AA38" s="89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N38" s="193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5"/>
    </row>
    <row r="39" spans="1:67" s="43" customFormat="1" ht="8.1" customHeight="1" x14ac:dyDescent="0.25">
      <c r="A39" s="210" t="s">
        <v>121</v>
      </c>
      <c r="B39" s="210"/>
      <c r="C39" s="210"/>
      <c r="D39" s="210"/>
      <c r="E39" s="210"/>
      <c r="F39" s="210"/>
      <c r="G39" s="203">
        <f>Sheet!AA38</f>
        <v>13</v>
      </c>
      <c r="H39" s="210"/>
      <c r="I39" s="210"/>
      <c r="J39" s="210"/>
      <c r="K39" s="85"/>
      <c r="L39" s="86"/>
      <c r="M39" s="84"/>
      <c r="N39" s="209" t="s">
        <v>122</v>
      </c>
      <c r="O39" s="209"/>
      <c r="P39" s="209"/>
      <c r="Q39" s="209"/>
      <c r="R39" s="209"/>
      <c r="S39" s="209"/>
      <c r="T39" s="209"/>
      <c r="U39" s="209"/>
      <c r="V39" s="209"/>
      <c r="W39" s="209"/>
      <c r="X39" s="203">
        <f>Sheet!K41</f>
        <v>11</v>
      </c>
      <c r="Y39" s="210"/>
      <c r="Z39" s="210"/>
      <c r="AA39" s="210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N39" s="193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5"/>
    </row>
    <row r="40" spans="1:67" s="43" customFormat="1" ht="8.1" customHeight="1" x14ac:dyDescent="0.25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85"/>
      <c r="L40" s="86"/>
      <c r="M40" s="84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10"/>
      <c r="Y40" s="210"/>
      <c r="Z40" s="210"/>
      <c r="AA40" s="210"/>
      <c r="AB40" s="63"/>
      <c r="AC40" s="63"/>
      <c r="AD40" s="63"/>
      <c r="AE40" s="63"/>
      <c r="AF40" s="63"/>
      <c r="AG40" s="63"/>
      <c r="AH40" s="83"/>
      <c r="AI40" s="83"/>
      <c r="AJ40" s="83"/>
      <c r="AK40" s="83"/>
      <c r="AL40" s="83"/>
      <c r="AM40" s="50"/>
      <c r="AN40" s="193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5"/>
    </row>
    <row r="41" spans="1:67" s="43" customFormat="1" ht="8.1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91"/>
      <c r="AF41" s="64"/>
      <c r="AG41" s="82"/>
      <c r="AH41" s="83"/>
      <c r="AI41" s="83"/>
      <c r="AJ41" s="83"/>
      <c r="AK41" s="83"/>
      <c r="AL41" s="83"/>
      <c r="AM41" s="50"/>
      <c r="AN41" s="193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5"/>
    </row>
    <row r="42" spans="1:67" s="43" customFormat="1" ht="8.1" customHeight="1" x14ac:dyDescent="0.25">
      <c r="A42" s="210" t="s">
        <v>123</v>
      </c>
      <c r="B42" s="210"/>
      <c r="C42" s="210"/>
      <c r="D42" s="210"/>
      <c r="E42" s="210"/>
      <c r="F42" s="210"/>
      <c r="G42" s="210"/>
      <c r="H42" s="203">
        <f>Sheet!AA41</f>
        <v>11</v>
      </c>
      <c r="I42" s="210"/>
      <c r="J42" s="210"/>
      <c r="K42" s="210"/>
      <c r="L42" s="206" t="s">
        <v>126</v>
      </c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7">
        <f>Sheet!Q50</f>
        <v>0</v>
      </c>
      <c r="AB42" s="207"/>
      <c r="AC42" s="207"/>
      <c r="AD42" s="207"/>
      <c r="AE42" s="206" t="s">
        <v>127</v>
      </c>
      <c r="AF42" s="206"/>
      <c r="AG42" s="206"/>
      <c r="AH42" s="206"/>
      <c r="AI42" s="207">
        <f>AA42*-1</f>
        <v>0</v>
      </c>
      <c r="AJ42" s="207"/>
      <c r="AK42" s="207"/>
      <c r="AL42" s="207"/>
      <c r="AN42" s="193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5"/>
    </row>
    <row r="43" spans="1:67" s="43" customFormat="1" ht="8.1" customHeight="1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7"/>
      <c r="AB43" s="207"/>
      <c r="AC43" s="207"/>
      <c r="AD43" s="207"/>
      <c r="AE43" s="206"/>
      <c r="AF43" s="206"/>
      <c r="AG43" s="206"/>
      <c r="AH43" s="206"/>
      <c r="AI43" s="207"/>
      <c r="AJ43" s="207"/>
      <c r="AK43" s="207"/>
      <c r="AL43" s="207"/>
      <c r="AN43" s="193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5"/>
    </row>
    <row r="44" spans="1:67" s="43" customFormat="1" ht="8.1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81"/>
      <c r="AF44" s="64"/>
      <c r="AG44" s="92"/>
      <c r="AH44" s="83"/>
      <c r="AI44" s="83"/>
      <c r="AJ44" s="83"/>
      <c r="AK44" s="83"/>
      <c r="AL44" s="83"/>
      <c r="AM44" s="50"/>
      <c r="AN44" s="193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5"/>
    </row>
    <row r="45" spans="1:67" s="43" customFormat="1" ht="8.1" customHeight="1" x14ac:dyDescent="0.25">
      <c r="A45" s="218" t="str">
        <f>"HIT MOD: ("&amp;Sheet!C44&amp;") x ("&amp;Sheet!K44&amp;") x ("&amp;Sheet!S44&amp;") x ("&amp;Sheet!AA44&amp;") = "&amp;Sheet!G47</f>
        <v>HIT MOD: (1) x (1) x (1.3) x (1) = 1.3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09" t="s">
        <v>125</v>
      </c>
      <c r="AB45" s="209"/>
      <c r="AC45" s="209"/>
      <c r="AD45" s="209"/>
      <c r="AE45" s="209"/>
      <c r="AF45" s="209"/>
      <c r="AG45" s="209"/>
      <c r="AH45" s="219" t="str">
        <f>"("&amp;Sheet!W47&amp;")"</f>
        <v>(3)</v>
      </c>
      <c r="AI45" s="219"/>
      <c r="AJ45" s="219"/>
      <c r="AK45" s="219"/>
      <c r="AL45" s="219"/>
      <c r="AN45" s="193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5"/>
    </row>
    <row r="46" spans="1:67" s="43" customFormat="1" ht="8.1" customHeight="1" x14ac:dyDescent="0.2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09"/>
      <c r="AB46" s="209"/>
      <c r="AC46" s="209"/>
      <c r="AD46" s="209"/>
      <c r="AE46" s="209"/>
      <c r="AF46" s="209"/>
      <c r="AG46" s="209"/>
      <c r="AH46" s="219"/>
      <c r="AI46" s="219"/>
      <c r="AJ46" s="219"/>
      <c r="AK46" s="219"/>
      <c r="AL46" s="219"/>
      <c r="AN46" s="193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5"/>
    </row>
    <row r="47" spans="1:67" s="43" customFormat="1" ht="8.1" customHeight="1" x14ac:dyDescent="0.2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2"/>
      <c r="AH47" s="63"/>
      <c r="AI47" s="63"/>
      <c r="AJ47" s="63"/>
      <c r="AK47" s="63"/>
      <c r="AL47" s="63"/>
      <c r="AN47" s="193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5"/>
    </row>
    <row r="48" spans="1:67" s="43" customFormat="1" ht="8.1" customHeight="1" x14ac:dyDescent="0.25">
      <c r="A48" s="210" t="s">
        <v>124</v>
      </c>
      <c r="B48" s="210"/>
      <c r="C48" s="210"/>
      <c r="D48" s="210"/>
      <c r="E48" s="210"/>
      <c r="F48" s="210"/>
      <c r="G48" s="203">
        <f>Sheet!K53</f>
        <v>1</v>
      </c>
      <c r="H48" s="203"/>
      <c r="I48" s="203"/>
      <c r="J48" s="203"/>
      <c r="K48" s="203"/>
      <c r="L48" s="84"/>
      <c r="M48" s="63"/>
      <c r="N48" s="63"/>
      <c r="O48" s="63"/>
      <c r="P48" s="63"/>
      <c r="Q48" s="63"/>
      <c r="R48" s="63"/>
      <c r="S48" s="63"/>
      <c r="T48" s="63"/>
      <c r="U48" s="63"/>
      <c r="V48" s="206" t="s">
        <v>132</v>
      </c>
      <c r="W48" s="206"/>
      <c r="X48" s="206"/>
      <c r="Y48" s="206"/>
      <c r="Z48" s="206"/>
      <c r="AA48" s="206"/>
      <c r="AB48" s="206"/>
      <c r="AC48" s="206"/>
      <c r="AD48" s="206"/>
      <c r="AE48" s="206"/>
      <c r="AF48" s="217">
        <f>Sheet!Y53</f>
        <v>0.5</v>
      </c>
      <c r="AG48" s="217"/>
      <c r="AH48" s="217"/>
      <c r="AI48" s="217"/>
      <c r="AJ48" s="217"/>
      <c r="AK48" s="217"/>
      <c r="AL48" s="217"/>
      <c r="AN48" s="193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5"/>
    </row>
    <row r="49" spans="1:67" s="43" customFormat="1" ht="8.1" customHeight="1" x14ac:dyDescent="0.25">
      <c r="A49" s="210"/>
      <c r="B49" s="210"/>
      <c r="C49" s="210"/>
      <c r="D49" s="210"/>
      <c r="E49" s="210"/>
      <c r="F49" s="210"/>
      <c r="G49" s="203"/>
      <c r="H49" s="203"/>
      <c r="I49" s="203"/>
      <c r="J49" s="203"/>
      <c r="K49" s="203"/>
      <c r="L49" s="84"/>
      <c r="M49" s="63"/>
      <c r="N49" s="63"/>
      <c r="O49" s="63"/>
      <c r="P49" s="63"/>
      <c r="Q49" s="63"/>
      <c r="R49" s="63"/>
      <c r="S49" s="63"/>
      <c r="T49" s="63"/>
      <c r="U49" s="63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17"/>
      <c r="AG49" s="217"/>
      <c r="AH49" s="217"/>
      <c r="AI49" s="217"/>
      <c r="AJ49" s="217"/>
      <c r="AK49" s="217"/>
      <c r="AL49" s="217"/>
      <c r="AN49" s="193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5"/>
    </row>
    <row r="50" spans="1:67" s="43" customFormat="1" ht="8.1" customHeight="1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94"/>
      <c r="Z50" s="94"/>
      <c r="AA50" s="94"/>
      <c r="AB50" s="94"/>
      <c r="AC50" s="94"/>
      <c r="AD50" s="94"/>
      <c r="AE50" s="81"/>
      <c r="AF50" s="93"/>
      <c r="AG50" s="92"/>
      <c r="AH50" s="63"/>
      <c r="AI50" s="63"/>
      <c r="AJ50" s="63"/>
      <c r="AK50" s="63"/>
      <c r="AL50" s="63"/>
      <c r="AN50" s="193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5"/>
    </row>
    <row r="51" spans="1:67" s="43" customFormat="1" ht="8.1" customHeight="1" x14ac:dyDescent="0.2">
      <c r="A51" s="210" t="s">
        <v>131</v>
      </c>
      <c r="B51" s="210"/>
      <c r="C51" s="210"/>
      <c r="D51" s="210"/>
      <c r="E51" s="210"/>
      <c r="F51" s="210"/>
      <c r="G51" s="210"/>
      <c r="H51" s="216">
        <f>Sheet!K56</f>
        <v>1</v>
      </c>
      <c r="I51" s="216"/>
      <c r="J51" s="216"/>
      <c r="K51" s="216"/>
      <c r="L51" s="216"/>
      <c r="M51" s="63"/>
      <c r="N51" s="63"/>
      <c r="O51" s="63"/>
      <c r="W51" s="63"/>
      <c r="X51" s="63"/>
      <c r="Y51" s="209" t="s">
        <v>147</v>
      </c>
      <c r="Z51" s="209"/>
      <c r="AA51" s="209"/>
      <c r="AB51" s="209"/>
      <c r="AC51" s="209"/>
      <c r="AD51" s="209"/>
      <c r="AE51" s="209"/>
      <c r="AF51" s="203" t="str">
        <f>"("&amp;Sheet!Y56&amp;")"</f>
        <v>(46)</v>
      </c>
      <c r="AG51" s="203"/>
      <c r="AH51" s="203"/>
      <c r="AI51" s="203"/>
      <c r="AJ51" s="203"/>
      <c r="AK51" s="203"/>
      <c r="AL51" s="203"/>
      <c r="AN51" s="193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5"/>
    </row>
    <row r="52" spans="1:67" s="43" customFormat="1" ht="8.1" customHeight="1" x14ac:dyDescent="0.2">
      <c r="A52" s="210"/>
      <c r="B52" s="210"/>
      <c r="C52" s="210"/>
      <c r="D52" s="210"/>
      <c r="E52" s="210"/>
      <c r="F52" s="210"/>
      <c r="G52" s="210"/>
      <c r="H52" s="216"/>
      <c r="I52" s="216"/>
      <c r="J52" s="216"/>
      <c r="K52" s="216"/>
      <c r="L52" s="216"/>
      <c r="M52" s="63"/>
      <c r="N52" s="63"/>
      <c r="O52" s="63"/>
      <c r="W52" s="63"/>
      <c r="X52" s="63"/>
      <c r="Y52" s="209"/>
      <c r="Z52" s="209"/>
      <c r="AA52" s="209"/>
      <c r="AB52" s="209"/>
      <c r="AC52" s="209"/>
      <c r="AD52" s="209"/>
      <c r="AE52" s="209"/>
      <c r="AF52" s="203"/>
      <c r="AG52" s="203"/>
      <c r="AH52" s="203"/>
      <c r="AI52" s="203"/>
      <c r="AJ52" s="203"/>
      <c r="AK52" s="203"/>
      <c r="AL52" s="203"/>
      <c r="AN52" s="193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5"/>
    </row>
    <row r="53" spans="1:67" s="43" customFormat="1" ht="8.1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93"/>
      <c r="AG53" s="63"/>
      <c r="AH53" s="63"/>
      <c r="AI53" s="63"/>
      <c r="AJ53" s="63"/>
      <c r="AK53" s="63"/>
      <c r="AL53" s="63"/>
      <c r="AN53" s="193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5"/>
    </row>
    <row r="54" spans="1:67" s="43" customFormat="1" ht="8.1" customHeight="1" x14ac:dyDescent="0.25">
      <c r="A54" s="210" t="s">
        <v>142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9" t="str">
        <f>Sheet!H59&amp;" lbs"</f>
        <v>122 lbs</v>
      </c>
      <c r="N54" s="219"/>
      <c r="O54" s="219"/>
      <c r="P54" s="219"/>
      <c r="Q54" s="219"/>
      <c r="R54" s="219"/>
      <c r="S54" s="219"/>
      <c r="T54" s="219"/>
      <c r="U54" s="219"/>
      <c r="V54" s="219"/>
      <c r="W54" s="84"/>
      <c r="X54" s="209" t="s">
        <v>148</v>
      </c>
      <c r="Y54" s="209"/>
      <c r="Z54" s="209"/>
      <c r="AA54" s="209"/>
      <c r="AB54" s="209"/>
      <c r="AC54" s="209"/>
      <c r="AD54" s="209"/>
      <c r="AE54" s="209"/>
      <c r="AF54" s="210" t="str">
        <f>Sheet!AB59</f>
        <v>1d4</v>
      </c>
      <c r="AG54" s="210"/>
      <c r="AH54" s="210"/>
      <c r="AI54" s="210"/>
      <c r="AJ54" s="63"/>
      <c r="AK54" s="63"/>
      <c r="AL54" s="63"/>
      <c r="AN54" s="193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5"/>
    </row>
    <row r="55" spans="1:67" s="43" customFormat="1" ht="8.1" customHeight="1" x14ac:dyDescent="0.25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84"/>
      <c r="X55" s="209"/>
      <c r="Y55" s="209"/>
      <c r="Z55" s="209"/>
      <c r="AA55" s="209"/>
      <c r="AB55" s="209"/>
      <c r="AC55" s="209"/>
      <c r="AD55" s="209"/>
      <c r="AE55" s="209"/>
      <c r="AF55" s="210"/>
      <c r="AG55" s="210"/>
      <c r="AH55" s="210"/>
      <c r="AI55" s="210"/>
      <c r="AJ55" s="63"/>
      <c r="AK55" s="63"/>
      <c r="AL55" s="63"/>
      <c r="AN55" s="193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5"/>
    </row>
    <row r="56" spans="1:67" s="43" customFormat="1" ht="8.1" customHeight="1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95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93"/>
      <c r="AG56" s="63"/>
      <c r="AH56" s="63"/>
      <c r="AI56" s="63"/>
      <c r="AJ56" s="63"/>
      <c r="AK56" s="63"/>
      <c r="AL56" s="63"/>
      <c r="AN56" s="193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5"/>
    </row>
    <row r="57" spans="1:67" s="43" customFormat="1" ht="8.1" customHeight="1" x14ac:dyDescent="0.25">
      <c r="A57" s="210" t="s">
        <v>133</v>
      </c>
      <c r="B57" s="210"/>
      <c r="C57" s="210"/>
      <c r="D57" s="210"/>
      <c r="E57" s="210"/>
      <c r="F57" s="210"/>
      <c r="G57" s="210"/>
      <c r="H57" s="210"/>
      <c r="I57" s="203" t="str">
        <f>Sheet!I62&amp;" in/turn"</f>
        <v>35 in/turn</v>
      </c>
      <c r="J57" s="203"/>
      <c r="K57" s="203"/>
      <c r="L57" s="203"/>
      <c r="M57" s="203"/>
      <c r="N57" s="203"/>
      <c r="O57" s="203"/>
      <c r="P57" s="203"/>
      <c r="Q57" s="203"/>
      <c r="S57" s="204">
        <f>Sheet!Q62</f>
        <v>0</v>
      </c>
      <c r="T57" s="204"/>
      <c r="U57" s="204"/>
      <c r="V57" s="204"/>
      <c r="W57" s="204"/>
      <c r="X57" s="204"/>
      <c r="Y57" s="204"/>
      <c r="Z57" s="204"/>
      <c r="AA57" s="204"/>
      <c r="AC57" s="205">
        <f>Sheet!Y62</f>
        <v>0</v>
      </c>
      <c r="AD57" s="205"/>
      <c r="AE57" s="205"/>
      <c r="AF57" s="205"/>
      <c r="AG57" s="205"/>
      <c r="AH57" s="205"/>
      <c r="AI57" s="205"/>
      <c r="AJ57" s="205"/>
      <c r="AK57" s="205"/>
      <c r="AN57" s="193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5"/>
    </row>
    <row r="58" spans="1:67" s="43" customFormat="1" ht="8.1" customHeight="1" x14ac:dyDescent="0.25">
      <c r="A58" s="210"/>
      <c r="B58" s="210"/>
      <c r="C58" s="210"/>
      <c r="D58" s="210"/>
      <c r="E58" s="210"/>
      <c r="F58" s="210"/>
      <c r="G58" s="210"/>
      <c r="H58" s="210"/>
      <c r="I58" s="203"/>
      <c r="J58" s="203"/>
      <c r="K58" s="203"/>
      <c r="L58" s="203"/>
      <c r="M58" s="203"/>
      <c r="N58" s="203"/>
      <c r="O58" s="203"/>
      <c r="P58" s="203"/>
      <c r="Q58" s="203"/>
      <c r="S58" s="204"/>
      <c r="T58" s="204"/>
      <c r="U58" s="204"/>
      <c r="V58" s="204"/>
      <c r="W58" s="204"/>
      <c r="X58" s="204"/>
      <c r="Y58" s="204"/>
      <c r="Z58" s="204"/>
      <c r="AA58" s="204"/>
      <c r="AC58" s="205"/>
      <c r="AD58" s="205"/>
      <c r="AE58" s="205"/>
      <c r="AF58" s="205"/>
      <c r="AG58" s="205"/>
      <c r="AH58" s="205"/>
      <c r="AI58" s="205"/>
      <c r="AJ58" s="205"/>
      <c r="AK58" s="205"/>
      <c r="AN58" s="193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5"/>
    </row>
    <row r="59" spans="1:67" s="43" customFormat="1" ht="8.1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63"/>
      <c r="AE59" s="63"/>
      <c r="AF59" s="63"/>
      <c r="AG59" s="63"/>
      <c r="AH59" s="63"/>
      <c r="AI59" s="63"/>
      <c r="AJ59" s="63"/>
      <c r="AK59" s="63"/>
      <c r="AL59" s="63"/>
      <c r="AN59" s="193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5"/>
    </row>
    <row r="60" spans="1:67" s="43" customFormat="1" ht="8.1" customHeight="1" x14ac:dyDescent="0.25">
      <c r="A60" s="210" t="s">
        <v>134</v>
      </c>
      <c r="B60" s="210"/>
      <c r="C60" s="210"/>
      <c r="D60" s="210"/>
      <c r="E60" s="210"/>
      <c r="F60" s="210"/>
      <c r="G60" s="210"/>
      <c r="H60" s="210" t="str">
        <f>Sheet!K65&amp;"%"</f>
        <v>8%</v>
      </c>
      <c r="I60" s="210"/>
      <c r="J60" s="210"/>
      <c r="K60" s="210"/>
      <c r="L60" s="84"/>
      <c r="M60" s="84"/>
      <c r="N60" s="89"/>
      <c r="O60" s="89"/>
      <c r="P60" s="89"/>
      <c r="Q60" s="62"/>
      <c r="R60" s="62"/>
      <c r="S60" s="62"/>
      <c r="T60" s="62"/>
      <c r="U60" s="62"/>
      <c r="V60" s="62"/>
      <c r="W60" s="209" t="s">
        <v>135</v>
      </c>
      <c r="X60" s="209"/>
      <c r="Y60" s="209"/>
      <c r="Z60" s="209"/>
      <c r="AA60" s="209"/>
      <c r="AB60" s="209"/>
      <c r="AC60" s="209"/>
      <c r="AD60" s="209"/>
      <c r="AE60" s="209"/>
      <c r="AF60" s="210" t="str">
        <f>Sheet!AA65&amp;"%"</f>
        <v>12%</v>
      </c>
      <c r="AG60" s="210"/>
      <c r="AH60" s="210"/>
      <c r="AI60" s="210"/>
      <c r="AN60" s="193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5"/>
    </row>
    <row r="61" spans="1:67" s="43" customFormat="1" ht="8.1" customHeight="1" x14ac:dyDescent="0.25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84"/>
      <c r="M61" s="84"/>
      <c r="N61" s="89"/>
      <c r="O61" s="89"/>
      <c r="P61" s="89"/>
      <c r="Q61" s="62"/>
      <c r="R61" s="62"/>
      <c r="S61" s="62"/>
      <c r="T61" s="62"/>
      <c r="U61" s="62"/>
      <c r="V61" s="62"/>
      <c r="W61" s="209"/>
      <c r="X61" s="209"/>
      <c r="Y61" s="209"/>
      <c r="Z61" s="209"/>
      <c r="AA61" s="209"/>
      <c r="AB61" s="209"/>
      <c r="AC61" s="209"/>
      <c r="AD61" s="209"/>
      <c r="AE61" s="209"/>
      <c r="AF61" s="210"/>
      <c r="AG61" s="210"/>
      <c r="AH61" s="210"/>
      <c r="AI61" s="210"/>
      <c r="AN61" s="193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5"/>
    </row>
    <row r="62" spans="1:67" s="43" customFormat="1" ht="8.1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Z62" s="51"/>
      <c r="AA62" s="53"/>
      <c r="AB62" s="53"/>
      <c r="AC62" s="53"/>
      <c r="AD62" s="51"/>
      <c r="AE62" s="51"/>
      <c r="AF62" s="44"/>
      <c r="AN62" s="193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5"/>
    </row>
    <row r="63" spans="1:67" s="43" customFormat="1" ht="8.1" customHeight="1" x14ac:dyDescent="0.2">
      <c r="A63" s="218" t="s">
        <v>136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5">
        <f>Sheet!K68</f>
        <v>1.1000000000000001</v>
      </c>
      <c r="L63" s="215"/>
      <c r="M63" s="215"/>
      <c r="N63" s="215"/>
      <c r="O63" s="215"/>
      <c r="P63" s="63"/>
      <c r="Q63" s="63"/>
      <c r="R63" s="63"/>
      <c r="S63" s="63"/>
      <c r="T63" s="201" t="s">
        <v>143</v>
      </c>
      <c r="U63" s="201"/>
      <c r="V63" s="201"/>
      <c r="W63" s="201"/>
      <c r="X63" s="20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N63" s="193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5"/>
    </row>
    <row r="64" spans="1:67" s="43" customFormat="1" ht="8.1" customHeight="1" x14ac:dyDescent="0.2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5"/>
      <c r="L64" s="215"/>
      <c r="M64" s="215"/>
      <c r="N64" s="215"/>
      <c r="O64" s="215"/>
      <c r="P64" s="63"/>
      <c r="Q64" s="63"/>
      <c r="R64" s="63"/>
      <c r="S64" s="63"/>
      <c r="T64" s="201"/>
      <c r="U64" s="201"/>
      <c r="V64" s="201"/>
      <c r="W64" s="201"/>
      <c r="X64" s="201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N64" s="193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5"/>
    </row>
    <row r="65" spans="1:67" s="43" customFormat="1" ht="8.1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/>
      <c r="AN65" s="193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5"/>
    </row>
    <row r="66" spans="1:67" s="43" customFormat="1" ht="8.1" customHeight="1" x14ac:dyDescent="0.25">
      <c r="A66" s="213" t="s">
        <v>137</v>
      </c>
      <c r="B66" s="213"/>
      <c r="C66" s="213"/>
      <c r="D66" s="213"/>
      <c r="E66" s="213"/>
      <c r="F66" s="213"/>
      <c r="G66" s="204" t="str">
        <f>"("&amp;Sheet!AA68&amp;"%)"</f>
        <v>(33%)</v>
      </c>
      <c r="H66" s="204"/>
      <c r="I66" s="204"/>
      <c r="J66" s="204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N66" s="193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5"/>
    </row>
    <row r="67" spans="1:67" s="43" customFormat="1" ht="8.1" customHeight="1" x14ac:dyDescent="0.25">
      <c r="A67" s="213"/>
      <c r="B67" s="213"/>
      <c r="C67" s="213"/>
      <c r="D67" s="213"/>
      <c r="E67" s="213"/>
      <c r="F67" s="213"/>
      <c r="G67" s="204"/>
      <c r="H67" s="204"/>
      <c r="I67" s="204"/>
      <c r="J67" s="204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N67" s="193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5"/>
    </row>
    <row r="68" spans="1:67" s="43" customFormat="1" ht="8.1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/>
      <c r="AN68" s="193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5"/>
    </row>
    <row r="69" spans="1:67" s="43" customFormat="1" ht="8.1" customHeight="1" x14ac:dyDescent="0.25">
      <c r="A69" s="51"/>
      <c r="B69" s="51"/>
      <c r="C69" s="51"/>
      <c r="D69" s="51"/>
      <c r="E69" s="51"/>
      <c r="F69" s="51"/>
      <c r="G69" s="51"/>
      <c r="H69" s="51"/>
      <c r="I69" s="48"/>
      <c r="J69" s="48"/>
      <c r="K69" s="48"/>
      <c r="L69" s="48"/>
      <c r="M69" s="48"/>
      <c r="N69" s="48"/>
      <c r="O69" s="48"/>
      <c r="S69" s="48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/>
      <c r="AN69" s="193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5"/>
    </row>
    <row r="70" spans="1:67" s="43" customFormat="1" ht="8.1" customHeight="1" x14ac:dyDescent="0.25">
      <c r="A70" s="200" t="s">
        <v>141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N70" s="193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5"/>
    </row>
    <row r="71" spans="1:67" s="43" customFormat="1" ht="8.1" customHeight="1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N71" s="193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5"/>
    </row>
    <row r="72" spans="1:67" s="43" customFormat="1" ht="8.1" customHeight="1" x14ac:dyDescent="0.25">
      <c r="A72" s="211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N72" s="193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5"/>
    </row>
    <row r="73" spans="1:67" s="43" customFormat="1" ht="8.1" customHeight="1" x14ac:dyDescent="0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N73" s="193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5"/>
    </row>
    <row r="74" spans="1:67" s="43" customFormat="1" ht="8.1" customHeight="1" x14ac:dyDescent="0.25">
      <c r="A74" s="211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N74" s="193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5"/>
    </row>
    <row r="75" spans="1:67" s="43" customFormat="1" ht="8.1" customHeight="1" x14ac:dyDescent="0.25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N75" s="193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5"/>
    </row>
    <row r="76" spans="1:67" s="43" customFormat="1" ht="8.1" customHeight="1" x14ac:dyDescent="0.25">
      <c r="AN76" s="193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5"/>
    </row>
    <row r="77" spans="1:67" s="43" customFormat="1" ht="8.1" customHeight="1" x14ac:dyDescent="0.25">
      <c r="A77" s="200" t="s">
        <v>140</v>
      </c>
      <c r="B77" s="200"/>
      <c r="C77" s="200"/>
      <c r="D77" s="200"/>
      <c r="E77" s="200"/>
      <c r="F77" s="200"/>
      <c r="G77" s="200"/>
      <c r="H77" s="200"/>
      <c r="I77" s="200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N77" s="193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5"/>
    </row>
    <row r="78" spans="1:67" s="43" customFormat="1" ht="8.1" customHeight="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N78" s="193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5"/>
    </row>
    <row r="79" spans="1:67" s="43" customFormat="1" ht="8.1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N79" s="193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5"/>
    </row>
    <row r="80" spans="1:67" s="43" customFormat="1" ht="8.1" customHeight="1" x14ac:dyDescent="0.25">
      <c r="A80" s="200" t="s">
        <v>139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N80" s="193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5"/>
    </row>
    <row r="81" spans="1:67" s="43" customFormat="1" ht="8.1" customHeight="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N81" s="196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8"/>
    </row>
    <row r="82" spans="1:67" ht="6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</row>
    <row r="83" spans="1:67" ht="6" customHeight="1" x14ac:dyDescent="0.2">
      <c r="A83" s="200" t="s">
        <v>144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64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</row>
    <row r="84" spans="1:67" ht="6" customHeight="1" x14ac:dyDescent="0.2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66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</row>
    <row r="85" spans="1:67" ht="6" customHeight="1" x14ac:dyDescent="0.2"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9"/>
      <c r="BN85" s="59"/>
      <c r="BO85" s="59"/>
    </row>
    <row r="86" spans="1:67" ht="6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8"/>
      <c r="BN86" s="58"/>
      <c r="BO86" s="58"/>
    </row>
    <row r="87" spans="1:67" ht="6" customHeight="1" x14ac:dyDescent="0.2"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9"/>
      <c r="BN87" s="59"/>
      <c r="BO87" s="59"/>
    </row>
    <row r="88" spans="1:67" ht="6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8"/>
      <c r="BN88" s="58"/>
      <c r="BO88" s="58"/>
    </row>
    <row r="89" spans="1:67" ht="6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9"/>
      <c r="BN89" s="59"/>
      <c r="BO89" s="59"/>
    </row>
    <row r="90" spans="1:67" ht="6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9"/>
      <c r="BN90" s="59"/>
      <c r="BO90" s="59"/>
    </row>
    <row r="91" spans="1:67" ht="6" customHeight="1" x14ac:dyDescent="0.2">
      <c r="BM91" s="59"/>
      <c r="BN91" s="59"/>
      <c r="BO91" s="59"/>
    </row>
    <row r="92" spans="1:67" ht="6" customHeight="1" x14ac:dyDescent="0.2">
      <c r="BM92" s="59"/>
      <c r="BN92" s="59"/>
      <c r="BO92" s="59"/>
    </row>
    <row r="93" spans="1:67" ht="6" customHeight="1" x14ac:dyDescent="0.2">
      <c r="BM93" s="59"/>
      <c r="BN93" s="59"/>
      <c r="BO93" s="59"/>
    </row>
    <row r="94" spans="1:67" ht="6" customHeight="1" x14ac:dyDescent="0.2">
      <c r="BM94" s="59"/>
      <c r="BN94" s="59"/>
      <c r="BO94" s="59"/>
    </row>
    <row r="95" spans="1:67" ht="6" customHeight="1" x14ac:dyDescent="0.2">
      <c r="BM95" s="59"/>
      <c r="BN95" s="59"/>
      <c r="BO95" s="59"/>
    </row>
    <row r="96" spans="1:67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</sheetData>
  <mergeCells count="93">
    <mergeCell ref="AJ5:AM6"/>
    <mergeCell ref="AN5:AT6"/>
    <mergeCell ref="A8:F9"/>
    <mergeCell ref="AJ8:AM9"/>
    <mergeCell ref="A14:K15"/>
    <mergeCell ref="A5:G6"/>
    <mergeCell ref="H5:AI6"/>
    <mergeCell ref="G8:AI9"/>
    <mergeCell ref="AN8:AT9"/>
    <mergeCell ref="J11:T12"/>
    <mergeCell ref="A17:BO17"/>
    <mergeCell ref="AJ11:AN12"/>
    <mergeCell ref="A54:L55"/>
    <mergeCell ref="A63:J64"/>
    <mergeCell ref="A60:G61"/>
    <mergeCell ref="AO11:AU12"/>
    <mergeCell ref="P36:W37"/>
    <mergeCell ref="AW11:AZ12"/>
    <mergeCell ref="BA11:BG12"/>
    <mergeCell ref="AJ14:AP15"/>
    <mergeCell ref="AQ14:BN15"/>
    <mergeCell ref="AI33:AK34"/>
    <mergeCell ref="AC33:AH34"/>
    <mergeCell ref="A18:BO18"/>
    <mergeCell ref="A19:BO19"/>
    <mergeCell ref="A20:BO20"/>
    <mergeCell ref="A21:BO21"/>
    <mergeCell ref="A22:BO22"/>
    <mergeCell ref="A23:BO23"/>
    <mergeCell ref="A39:F40"/>
    <mergeCell ref="G39:J40"/>
    <mergeCell ref="A31:BO31"/>
    <mergeCell ref="A33:F34"/>
    <mergeCell ref="A30:BO30"/>
    <mergeCell ref="P33:W34"/>
    <mergeCell ref="A24:BO24"/>
    <mergeCell ref="A25:BO25"/>
    <mergeCell ref="A26:BO26"/>
    <mergeCell ref="A27:BO27"/>
    <mergeCell ref="A28:BO28"/>
    <mergeCell ref="A29:BO29"/>
    <mergeCell ref="X33:AB34"/>
    <mergeCell ref="H42:K43"/>
    <mergeCell ref="N39:W40"/>
    <mergeCell ref="X36:AA37"/>
    <mergeCell ref="H36:K37"/>
    <mergeCell ref="X39:AA40"/>
    <mergeCell ref="A45:Z46"/>
    <mergeCell ref="AH45:AL46"/>
    <mergeCell ref="V48:AE49"/>
    <mergeCell ref="H60:K61"/>
    <mergeCell ref="W60:AE61"/>
    <mergeCell ref="AF60:AI61"/>
    <mergeCell ref="M54:V55"/>
    <mergeCell ref="A2:AT2"/>
    <mergeCell ref="G66:J67"/>
    <mergeCell ref="K63:O64"/>
    <mergeCell ref="A57:H58"/>
    <mergeCell ref="L42:Z43"/>
    <mergeCell ref="H51:L52"/>
    <mergeCell ref="Y51:AE52"/>
    <mergeCell ref="AF51:AL52"/>
    <mergeCell ref="X54:AE55"/>
    <mergeCell ref="AF54:AI55"/>
    <mergeCell ref="A51:G52"/>
    <mergeCell ref="AA42:AD43"/>
    <mergeCell ref="G48:K49"/>
    <mergeCell ref="AF48:AL49"/>
    <mergeCell ref="A42:G43"/>
    <mergeCell ref="A48:F49"/>
    <mergeCell ref="Y63:AL64"/>
    <mergeCell ref="A66:F67"/>
    <mergeCell ref="K66:AL67"/>
    <mergeCell ref="A77:I78"/>
    <mergeCell ref="J77:AL78"/>
    <mergeCell ref="A70:O71"/>
    <mergeCell ref="P70:AL71"/>
    <mergeCell ref="AN34:BO81"/>
    <mergeCell ref="A11:I12"/>
    <mergeCell ref="A80:P81"/>
    <mergeCell ref="Q80:AL81"/>
    <mergeCell ref="A83:L84"/>
    <mergeCell ref="I57:Q58"/>
    <mergeCell ref="S57:AA58"/>
    <mergeCell ref="AC57:AK58"/>
    <mergeCell ref="AE42:AH43"/>
    <mergeCell ref="AI42:AL43"/>
    <mergeCell ref="G33:O34"/>
    <mergeCell ref="AA45:AG46"/>
    <mergeCell ref="A36:G37"/>
    <mergeCell ref="A72:AL73"/>
    <mergeCell ref="A74:AL75"/>
    <mergeCell ref="T63:X64"/>
  </mergeCells>
  <conditionalFormatting sqref="S57:AA58 A17:BO31">
    <cfRule type="cellIs" dxfId="1" priority="3" stopIfTrue="1" operator="equal">
      <formula>0</formula>
    </cfRule>
  </conditionalFormatting>
  <conditionalFormatting sqref="AC57:AK58">
    <cfRule type="cellIs" dxfId="0" priority="2" stopIfTrue="1" operator="equal">
      <formula>0</formula>
    </cfRule>
  </conditionalFormatting>
  <pageMargins left="0.63" right="0.54" top="0.35" bottom="0.34" header="0.3" footer="0.3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I3" sqref="I3"/>
    </sheetView>
  </sheetViews>
  <sheetFormatPr defaultRowHeight="15" x14ac:dyDescent="0.25"/>
  <cols>
    <col min="1" max="1" width="4" style="3" bestFit="1" customWidth="1"/>
    <col min="2" max="2" width="1.7109375" style="1" customWidth="1"/>
    <col min="3" max="3" width="4" style="2" bestFit="1" customWidth="1"/>
    <col min="4" max="13" width="9.140625" style="1"/>
  </cols>
  <sheetData>
    <row r="1" spans="1:15" x14ac:dyDescent="0.25">
      <c r="A1" s="3">
        <v>1</v>
      </c>
      <c r="B1" s="1">
        <v>2</v>
      </c>
      <c r="C1" s="2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/>
      <c r="O1" s="1"/>
    </row>
    <row r="2" spans="1:15" x14ac:dyDescent="0.25">
      <c r="A2" s="8"/>
      <c r="B2" s="9"/>
      <c r="C2" s="10"/>
      <c r="D2" s="4" t="s">
        <v>1</v>
      </c>
      <c r="E2" s="4" t="s">
        <v>2</v>
      </c>
      <c r="F2" s="4" t="s">
        <v>3</v>
      </c>
      <c r="G2" s="4" t="s">
        <v>5</v>
      </c>
      <c r="H2" s="4" t="s">
        <v>7</v>
      </c>
      <c r="I2" s="4" t="s">
        <v>10</v>
      </c>
      <c r="J2" s="4" t="s">
        <v>4</v>
      </c>
      <c r="K2" s="4" t="s">
        <v>6</v>
      </c>
      <c r="L2" s="4" t="s">
        <v>8</v>
      </c>
      <c r="M2" s="4" t="s">
        <v>9</v>
      </c>
    </row>
    <row r="3" spans="1:15" x14ac:dyDescent="0.25">
      <c r="A3" s="5">
        <v>0</v>
      </c>
      <c r="B3" s="6"/>
      <c r="C3" s="7">
        <v>0</v>
      </c>
      <c r="D3" s="4">
        <v>0.2</v>
      </c>
      <c r="E3" s="4">
        <v>0.1</v>
      </c>
      <c r="F3" s="4">
        <v>0.1</v>
      </c>
      <c r="G3" s="4">
        <v>1</v>
      </c>
      <c r="H3" s="4">
        <v>0.08</v>
      </c>
      <c r="I3" s="4">
        <v>-3</v>
      </c>
      <c r="J3" s="4">
        <v>-8</v>
      </c>
      <c r="K3" s="28" t="s">
        <v>67</v>
      </c>
      <c r="L3" s="28" t="s">
        <v>67</v>
      </c>
      <c r="M3" s="4">
        <v>30</v>
      </c>
    </row>
    <row r="4" spans="1:15" x14ac:dyDescent="0.25">
      <c r="A4" s="5">
        <v>1</v>
      </c>
      <c r="B4" s="6" t="s">
        <v>0</v>
      </c>
      <c r="C4" s="7">
        <v>2</v>
      </c>
      <c r="D4" s="4">
        <f>D3+0.2</f>
        <v>0.4</v>
      </c>
      <c r="E4" s="4">
        <v>0.2</v>
      </c>
      <c r="F4" s="4">
        <v>0.2</v>
      </c>
      <c r="G4" s="4">
        <v>0.7</v>
      </c>
      <c r="H4" s="4">
        <v>0.09</v>
      </c>
      <c r="I4" s="4">
        <v>-2</v>
      </c>
      <c r="J4" s="4">
        <v>-6</v>
      </c>
      <c r="K4" s="4">
        <v>-2</v>
      </c>
      <c r="L4" s="4">
        <v>2</v>
      </c>
      <c r="M4" s="4">
        <v>9</v>
      </c>
    </row>
    <row r="5" spans="1:15" x14ac:dyDescent="0.25">
      <c r="A5" s="5">
        <v>3</v>
      </c>
      <c r="B5" s="6" t="s">
        <v>0</v>
      </c>
      <c r="C5" s="7">
        <v>5</v>
      </c>
      <c r="D5" s="4">
        <f t="shared" ref="D5:D32" si="0">D4+0.2</f>
        <v>0.60000000000000009</v>
      </c>
      <c r="E5" s="4">
        <v>0.4</v>
      </c>
      <c r="F5" s="4">
        <v>0.4</v>
      </c>
      <c r="G5" s="4">
        <f>G4+0.1</f>
        <v>0.79999999999999993</v>
      </c>
      <c r="H5" s="4">
        <v>0.1</v>
      </c>
      <c r="I5" s="4">
        <v>-1</v>
      </c>
      <c r="J5" s="4">
        <v>-4</v>
      </c>
      <c r="K5" s="4">
        <v>-1</v>
      </c>
      <c r="L5" s="4">
        <f>L4+2</f>
        <v>4</v>
      </c>
      <c r="M5" s="4">
        <v>10</v>
      </c>
    </row>
    <row r="6" spans="1:15" x14ac:dyDescent="0.25">
      <c r="A6" s="5">
        <v>6</v>
      </c>
      <c r="B6" s="6" t="s">
        <v>0</v>
      </c>
      <c r="C6" s="7">
        <f t="shared" ref="C6:C33" si="1">A6+2</f>
        <v>8</v>
      </c>
      <c r="D6" s="4">
        <f t="shared" si="0"/>
        <v>0.8</v>
      </c>
      <c r="E6" s="4">
        <v>0.6</v>
      </c>
      <c r="F6" s="4">
        <v>0.7</v>
      </c>
      <c r="G6" s="4">
        <f t="shared" ref="G6:G69" si="2">G5+0.1</f>
        <v>0.89999999999999991</v>
      </c>
      <c r="H6" s="4">
        <v>0.2</v>
      </c>
      <c r="I6" s="4">
        <v>0</v>
      </c>
      <c r="J6" s="4">
        <v>-2</v>
      </c>
      <c r="K6" s="4">
        <v>-1</v>
      </c>
      <c r="L6" s="4">
        <f t="shared" ref="L6:L69" si="3">L5+2</f>
        <v>6</v>
      </c>
      <c r="M6" s="4">
        <v>11</v>
      </c>
    </row>
    <row r="7" spans="1:15" x14ac:dyDescent="0.25">
      <c r="A7" s="5">
        <f t="shared" ref="A7:A33" si="4">C6+1</f>
        <v>9</v>
      </c>
      <c r="B7" s="6" t="s">
        <v>0</v>
      </c>
      <c r="C7" s="7">
        <f t="shared" si="1"/>
        <v>11</v>
      </c>
      <c r="D7" s="4">
        <f t="shared" si="0"/>
        <v>1</v>
      </c>
      <c r="E7" s="4">
        <v>1</v>
      </c>
      <c r="F7" s="4">
        <f>F6+0.3</f>
        <v>1</v>
      </c>
      <c r="G7" s="4">
        <f t="shared" si="2"/>
        <v>0.99999999999999989</v>
      </c>
      <c r="H7" s="4">
        <v>0.25</v>
      </c>
      <c r="I7" s="4">
        <v>0</v>
      </c>
      <c r="J7" s="4">
        <v>0</v>
      </c>
      <c r="K7" s="4">
        <v>0</v>
      </c>
      <c r="L7" s="4">
        <f t="shared" si="3"/>
        <v>8</v>
      </c>
      <c r="M7" s="4">
        <v>12</v>
      </c>
    </row>
    <row r="8" spans="1:15" x14ac:dyDescent="0.25">
      <c r="A8" s="5">
        <f t="shared" si="4"/>
        <v>12</v>
      </c>
      <c r="B8" s="6" t="s">
        <v>0</v>
      </c>
      <c r="C8" s="7">
        <f t="shared" si="1"/>
        <v>14</v>
      </c>
      <c r="D8" s="4">
        <f t="shared" si="0"/>
        <v>1.2</v>
      </c>
      <c r="E8" s="4">
        <f>E7+0.4</f>
        <v>1.4</v>
      </c>
      <c r="F8" s="4">
        <f t="shared" ref="F8:F71" si="5">F7+0.3</f>
        <v>1.3</v>
      </c>
      <c r="G8" s="4">
        <f t="shared" si="2"/>
        <v>1.0999999999999999</v>
      </c>
      <c r="H8" s="4">
        <v>0.3</v>
      </c>
      <c r="I8" s="4">
        <v>1</v>
      </c>
      <c r="J8" s="4">
        <v>1</v>
      </c>
      <c r="K8" s="4">
        <v>0</v>
      </c>
      <c r="L8" s="4">
        <f t="shared" si="3"/>
        <v>10</v>
      </c>
      <c r="M8" s="4">
        <f>M7+2</f>
        <v>14</v>
      </c>
    </row>
    <row r="9" spans="1:15" x14ac:dyDescent="0.25">
      <c r="A9" s="5">
        <f t="shared" si="4"/>
        <v>15</v>
      </c>
      <c r="B9" s="6" t="s">
        <v>0</v>
      </c>
      <c r="C9" s="7">
        <f t="shared" si="1"/>
        <v>17</v>
      </c>
      <c r="D9" s="4">
        <f t="shared" si="0"/>
        <v>1.4</v>
      </c>
      <c r="E9" s="4">
        <f t="shared" ref="E9:E72" si="6">E8+0.4</f>
        <v>1.7999999999999998</v>
      </c>
      <c r="F9" s="4">
        <f t="shared" si="5"/>
        <v>1.6</v>
      </c>
      <c r="G9" s="4">
        <f t="shared" si="2"/>
        <v>1.2</v>
      </c>
      <c r="H9" s="4">
        <f>H8+0.1</f>
        <v>0.4</v>
      </c>
      <c r="I9" s="4">
        <v>1</v>
      </c>
      <c r="J9" s="4">
        <v>2</v>
      </c>
      <c r="K9" s="4">
        <v>1</v>
      </c>
      <c r="L9" s="4">
        <f t="shared" si="3"/>
        <v>12</v>
      </c>
      <c r="M9" s="4">
        <f t="shared" ref="M9:M72" si="7">M8+2</f>
        <v>16</v>
      </c>
    </row>
    <row r="10" spans="1:15" x14ac:dyDescent="0.25">
      <c r="A10" s="5">
        <f t="shared" si="4"/>
        <v>18</v>
      </c>
      <c r="B10" s="6" t="s">
        <v>0</v>
      </c>
      <c r="C10" s="7">
        <f t="shared" si="1"/>
        <v>20</v>
      </c>
      <c r="D10" s="4">
        <f t="shared" si="0"/>
        <v>1.5999999999999999</v>
      </c>
      <c r="E10" s="4">
        <f t="shared" si="6"/>
        <v>2.1999999999999997</v>
      </c>
      <c r="F10" s="4">
        <f t="shared" si="5"/>
        <v>1.9000000000000001</v>
      </c>
      <c r="G10" s="4">
        <f t="shared" si="2"/>
        <v>1.3</v>
      </c>
      <c r="H10" s="4">
        <f t="shared" ref="H10:H73" si="8">H9+0.1</f>
        <v>0.5</v>
      </c>
      <c r="I10" s="4">
        <v>2</v>
      </c>
      <c r="J10" s="4">
        <v>3</v>
      </c>
      <c r="K10" s="4">
        <v>1</v>
      </c>
      <c r="L10" s="4">
        <f t="shared" si="3"/>
        <v>14</v>
      </c>
      <c r="M10" s="4">
        <f t="shared" si="7"/>
        <v>18</v>
      </c>
    </row>
    <row r="11" spans="1:15" x14ac:dyDescent="0.25">
      <c r="A11" s="5">
        <f t="shared" si="4"/>
        <v>21</v>
      </c>
      <c r="B11" s="6" t="s">
        <v>0</v>
      </c>
      <c r="C11" s="7">
        <f t="shared" si="1"/>
        <v>23</v>
      </c>
      <c r="D11" s="4">
        <f t="shared" si="0"/>
        <v>1.7999999999999998</v>
      </c>
      <c r="E11" s="4">
        <f t="shared" si="6"/>
        <v>2.5999999999999996</v>
      </c>
      <c r="F11" s="4">
        <f t="shared" si="5"/>
        <v>2.2000000000000002</v>
      </c>
      <c r="G11" s="4">
        <f t="shared" si="2"/>
        <v>1.4000000000000001</v>
      </c>
      <c r="H11" s="4">
        <f t="shared" si="8"/>
        <v>0.6</v>
      </c>
      <c r="I11" s="4">
        <v>2</v>
      </c>
      <c r="J11" s="4">
        <v>4</v>
      </c>
      <c r="K11" s="4">
        <v>2</v>
      </c>
      <c r="L11" s="4">
        <f t="shared" si="3"/>
        <v>16</v>
      </c>
      <c r="M11" s="4">
        <f t="shared" si="7"/>
        <v>20</v>
      </c>
    </row>
    <row r="12" spans="1:15" x14ac:dyDescent="0.25">
      <c r="A12" s="5">
        <f t="shared" si="4"/>
        <v>24</v>
      </c>
      <c r="B12" s="6" t="s">
        <v>0</v>
      </c>
      <c r="C12" s="7">
        <f t="shared" si="1"/>
        <v>26</v>
      </c>
      <c r="D12" s="4">
        <f t="shared" si="0"/>
        <v>1.9999999999999998</v>
      </c>
      <c r="E12" s="4">
        <f t="shared" si="6"/>
        <v>2.9999999999999996</v>
      </c>
      <c r="F12" s="4">
        <f t="shared" si="5"/>
        <v>2.5</v>
      </c>
      <c r="G12" s="4">
        <f t="shared" si="2"/>
        <v>1.5000000000000002</v>
      </c>
      <c r="H12" s="4">
        <f t="shared" si="8"/>
        <v>0.7</v>
      </c>
      <c r="I12" s="4">
        <v>3</v>
      </c>
      <c r="J12" s="4">
        <v>4</v>
      </c>
      <c r="K12" s="4">
        <v>2</v>
      </c>
      <c r="L12" s="4">
        <f t="shared" si="3"/>
        <v>18</v>
      </c>
      <c r="M12" s="4">
        <f t="shared" si="7"/>
        <v>22</v>
      </c>
    </row>
    <row r="13" spans="1:15" x14ac:dyDescent="0.25">
      <c r="A13" s="5">
        <f t="shared" si="4"/>
        <v>27</v>
      </c>
      <c r="B13" s="6" t="s">
        <v>0</v>
      </c>
      <c r="C13" s="7">
        <f t="shared" si="1"/>
        <v>29</v>
      </c>
      <c r="D13" s="4">
        <f t="shared" si="0"/>
        <v>2.1999999999999997</v>
      </c>
      <c r="E13" s="4">
        <f t="shared" si="6"/>
        <v>3.3999999999999995</v>
      </c>
      <c r="F13" s="4">
        <f t="shared" si="5"/>
        <v>2.8</v>
      </c>
      <c r="G13" s="4">
        <f t="shared" si="2"/>
        <v>1.6000000000000003</v>
      </c>
      <c r="H13" s="4">
        <f t="shared" si="8"/>
        <v>0.79999999999999993</v>
      </c>
      <c r="I13" s="4">
        <v>3</v>
      </c>
      <c r="J13" s="4">
        <v>5</v>
      </c>
      <c r="K13" s="4">
        <v>3</v>
      </c>
      <c r="L13" s="4">
        <f t="shared" si="3"/>
        <v>20</v>
      </c>
      <c r="M13" s="4">
        <f t="shared" si="7"/>
        <v>24</v>
      </c>
    </row>
    <row r="14" spans="1:15" x14ac:dyDescent="0.25">
      <c r="A14" s="5">
        <f t="shared" si="4"/>
        <v>30</v>
      </c>
      <c r="B14" s="6" t="s">
        <v>0</v>
      </c>
      <c r="C14" s="7">
        <f t="shared" si="1"/>
        <v>32</v>
      </c>
      <c r="D14" s="4">
        <f t="shared" si="0"/>
        <v>2.4</v>
      </c>
      <c r="E14" s="4">
        <f t="shared" si="6"/>
        <v>3.7999999999999994</v>
      </c>
      <c r="F14" s="4">
        <f t="shared" si="5"/>
        <v>3.0999999999999996</v>
      </c>
      <c r="G14" s="4">
        <f t="shared" si="2"/>
        <v>1.7000000000000004</v>
      </c>
      <c r="H14" s="4">
        <f t="shared" si="8"/>
        <v>0.89999999999999991</v>
      </c>
      <c r="I14" s="4">
        <v>4</v>
      </c>
      <c r="J14" s="4">
        <v>5</v>
      </c>
      <c r="K14" s="4">
        <v>3</v>
      </c>
      <c r="L14" s="4">
        <f t="shared" si="3"/>
        <v>22</v>
      </c>
      <c r="M14" s="4">
        <f t="shared" si="7"/>
        <v>26</v>
      </c>
    </row>
    <row r="15" spans="1:15" x14ac:dyDescent="0.25">
      <c r="A15" s="5">
        <f t="shared" si="4"/>
        <v>33</v>
      </c>
      <c r="B15" s="6" t="s">
        <v>0</v>
      </c>
      <c r="C15" s="7">
        <f t="shared" si="1"/>
        <v>35</v>
      </c>
      <c r="D15" s="4">
        <f t="shared" si="0"/>
        <v>2.6</v>
      </c>
      <c r="E15" s="4">
        <f t="shared" si="6"/>
        <v>4.1999999999999993</v>
      </c>
      <c r="F15" s="4">
        <f t="shared" si="5"/>
        <v>3.3999999999999995</v>
      </c>
      <c r="G15" s="4">
        <f t="shared" si="2"/>
        <v>1.8000000000000005</v>
      </c>
      <c r="H15" s="4">
        <f t="shared" si="8"/>
        <v>0.99999999999999989</v>
      </c>
      <c r="I15" s="4">
        <v>4</v>
      </c>
      <c r="J15" s="4">
        <v>6</v>
      </c>
      <c r="K15" s="4">
        <v>4</v>
      </c>
      <c r="L15" s="4">
        <f t="shared" si="3"/>
        <v>24</v>
      </c>
      <c r="M15" s="4">
        <f t="shared" si="7"/>
        <v>28</v>
      </c>
    </row>
    <row r="16" spans="1:15" x14ac:dyDescent="0.25">
      <c r="A16" s="5">
        <f t="shared" si="4"/>
        <v>36</v>
      </c>
      <c r="B16" s="6" t="s">
        <v>0</v>
      </c>
      <c r="C16" s="7">
        <f t="shared" si="1"/>
        <v>38</v>
      </c>
      <c r="D16" s="4">
        <f t="shared" si="0"/>
        <v>2.8000000000000003</v>
      </c>
      <c r="E16" s="4">
        <f t="shared" si="6"/>
        <v>4.5999999999999996</v>
      </c>
      <c r="F16" s="4">
        <f t="shared" si="5"/>
        <v>3.6999999999999993</v>
      </c>
      <c r="G16" s="4">
        <f t="shared" si="2"/>
        <v>1.9000000000000006</v>
      </c>
      <c r="H16" s="4">
        <f t="shared" si="8"/>
        <v>1.0999999999999999</v>
      </c>
      <c r="I16" s="4">
        <v>5</v>
      </c>
      <c r="J16" s="4">
        <v>6</v>
      </c>
      <c r="K16" s="4">
        <v>4</v>
      </c>
      <c r="L16" s="4">
        <f t="shared" si="3"/>
        <v>26</v>
      </c>
      <c r="M16" s="4">
        <f t="shared" si="7"/>
        <v>30</v>
      </c>
    </row>
    <row r="17" spans="1:13" x14ac:dyDescent="0.25">
      <c r="A17" s="5">
        <f t="shared" si="4"/>
        <v>39</v>
      </c>
      <c r="B17" s="6" t="s">
        <v>0</v>
      </c>
      <c r="C17" s="7">
        <f t="shared" si="1"/>
        <v>41</v>
      </c>
      <c r="D17" s="4">
        <f t="shared" si="0"/>
        <v>3.0000000000000004</v>
      </c>
      <c r="E17" s="4">
        <f t="shared" si="6"/>
        <v>5</v>
      </c>
      <c r="F17" s="4">
        <f t="shared" si="5"/>
        <v>3.9999999999999991</v>
      </c>
      <c r="G17" s="4">
        <f t="shared" si="2"/>
        <v>2.0000000000000004</v>
      </c>
      <c r="H17" s="4">
        <f t="shared" si="8"/>
        <v>1.2</v>
      </c>
      <c r="I17" s="4">
        <v>5</v>
      </c>
      <c r="J17" s="4">
        <v>6</v>
      </c>
      <c r="K17" s="4">
        <v>5</v>
      </c>
      <c r="L17" s="4">
        <f t="shared" si="3"/>
        <v>28</v>
      </c>
      <c r="M17" s="4">
        <f t="shared" si="7"/>
        <v>32</v>
      </c>
    </row>
    <row r="18" spans="1:13" x14ac:dyDescent="0.25">
      <c r="A18" s="5">
        <f t="shared" si="4"/>
        <v>42</v>
      </c>
      <c r="B18" s="6" t="s">
        <v>0</v>
      </c>
      <c r="C18" s="7">
        <f t="shared" si="1"/>
        <v>44</v>
      </c>
      <c r="D18" s="4">
        <f t="shared" si="0"/>
        <v>3.2000000000000006</v>
      </c>
      <c r="E18" s="4">
        <f t="shared" si="6"/>
        <v>5.4</v>
      </c>
      <c r="F18" s="4">
        <f t="shared" si="5"/>
        <v>4.2999999999999989</v>
      </c>
      <c r="G18" s="4">
        <f t="shared" si="2"/>
        <v>2.1000000000000005</v>
      </c>
      <c r="H18" s="4">
        <f t="shared" si="8"/>
        <v>1.3</v>
      </c>
      <c r="I18" s="4">
        <v>6</v>
      </c>
      <c r="J18" s="4">
        <v>7</v>
      </c>
      <c r="K18" s="4">
        <v>5</v>
      </c>
      <c r="L18" s="4">
        <f t="shared" si="3"/>
        <v>30</v>
      </c>
      <c r="M18" s="4">
        <f t="shared" si="7"/>
        <v>34</v>
      </c>
    </row>
    <row r="19" spans="1:13" x14ac:dyDescent="0.25">
      <c r="A19" s="5">
        <f t="shared" si="4"/>
        <v>45</v>
      </c>
      <c r="B19" s="6" t="s">
        <v>0</v>
      </c>
      <c r="C19" s="7">
        <f t="shared" si="1"/>
        <v>47</v>
      </c>
      <c r="D19" s="4">
        <f t="shared" si="0"/>
        <v>3.4000000000000008</v>
      </c>
      <c r="E19" s="4">
        <f t="shared" si="6"/>
        <v>5.8000000000000007</v>
      </c>
      <c r="F19" s="4">
        <f t="shared" si="5"/>
        <v>4.5999999999999988</v>
      </c>
      <c r="G19" s="4">
        <f t="shared" si="2"/>
        <v>2.2000000000000006</v>
      </c>
      <c r="H19" s="4">
        <f t="shared" si="8"/>
        <v>1.4000000000000001</v>
      </c>
      <c r="I19" s="4">
        <v>6</v>
      </c>
      <c r="J19" s="4">
        <v>7</v>
      </c>
      <c r="K19" s="4">
        <v>6</v>
      </c>
      <c r="L19" s="4">
        <f t="shared" si="3"/>
        <v>32</v>
      </c>
      <c r="M19" s="4">
        <f t="shared" si="7"/>
        <v>36</v>
      </c>
    </row>
    <row r="20" spans="1:13" x14ac:dyDescent="0.25">
      <c r="A20" s="5">
        <f t="shared" si="4"/>
        <v>48</v>
      </c>
      <c r="B20" s="6" t="s">
        <v>0</v>
      </c>
      <c r="C20" s="7">
        <f t="shared" si="1"/>
        <v>50</v>
      </c>
      <c r="D20" s="4">
        <f t="shared" si="0"/>
        <v>3.600000000000001</v>
      </c>
      <c r="E20" s="4">
        <f t="shared" si="6"/>
        <v>6.2000000000000011</v>
      </c>
      <c r="F20" s="4">
        <f t="shared" si="5"/>
        <v>4.8999999999999986</v>
      </c>
      <c r="G20" s="4">
        <f t="shared" si="2"/>
        <v>2.3000000000000007</v>
      </c>
      <c r="H20" s="4">
        <f t="shared" si="8"/>
        <v>1.5000000000000002</v>
      </c>
      <c r="I20" s="4">
        <v>7</v>
      </c>
      <c r="J20" s="4">
        <v>8</v>
      </c>
      <c r="K20" s="4">
        <v>6</v>
      </c>
      <c r="L20" s="4">
        <f t="shared" si="3"/>
        <v>34</v>
      </c>
      <c r="M20" s="4">
        <f t="shared" si="7"/>
        <v>38</v>
      </c>
    </row>
    <row r="21" spans="1:13" x14ac:dyDescent="0.25">
      <c r="A21" s="5">
        <f t="shared" si="4"/>
        <v>51</v>
      </c>
      <c r="B21" s="6" t="s">
        <v>0</v>
      </c>
      <c r="C21" s="7">
        <f t="shared" si="1"/>
        <v>53</v>
      </c>
      <c r="D21" s="4">
        <f t="shared" si="0"/>
        <v>3.8000000000000012</v>
      </c>
      <c r="E21" s="4">
        <f t="shared" si="6"/>
        <v>6.6000000000000014</v>
      </c>
      <c r="F21" s="4">
        <f t="shared" si="5"/>
        <v>5.1999999999999984</v>
      </c>
      <c r="G21" s="4">
        <f t="shared" si="2"/>
        <v>2.4000000000000008</v>
      </c>
      <c r="H21" s="4">
        <f t="shared" si="8"/>
        <v>1.6000000000000003</v>
      </c>
      <c r="I21" s="4">
        <v>7</v>
      </c>
      <c r="J21" s="4">
        <v>8</v>
      </c>
      <c r="K21" s="4">
        <v>7</v>
      </c>
      <c r="L21" s="4">
        <f t="shared" si="3"/>
        <v>36</v>
      </c>
      <c r="M21" s="4">
        <f t="shared" si="7"/>
        <v>40</v>
      </c>
    </row>
    <row r="22" spans="1:13" x14ac:dyDescent="0.25">
      <c r="A22" s="5">
        <f t="shared" si="4"/>
        <v>54</v>
      </c>
      <c r="B22" s="6" t="s">
        <v>0</v>
      </c>
      <c r="C22" s="7">
        <f t="shared" si="1"/>
        <v>56</v>
      </c>
      <c r="D22" s="4">
        <f t="shared" si="0"/>
        <v>4.0000000000000009</v>
      </c>
      <c r="E22" s="4">
        <f t="shared" si="6"/>
        <v>7.0000000000000018</v>
      </c>
      <c r="F22" s="4">
        <f t="shared" si="5"/>
        <v>5.4999999999999982</v>
      </c>
      <c r="G22" s="4">
        <f t="shared" si="2"/>
        <v>2.5000000000000009</v>
      </c>
      <c r="H22" s="4">
        <f t="shared" si="8"/>
        <v>1.7000000000000004</v>
      </c>
      <c r="I22" s="4">
        <v>8</v>
      </c>
      <c r="J22" s="4">
        <v>8</v>
      </c>
      <c r="K22" s="4">
        <v>7</v>
      </c>
      <c r="L22" s="4">
        <f t="shared" si="3"/>
        <v>38</v>
      </c>
      <c r="M22" s="4">
        <f t="shared" si="7"/>
        <v>42</v>
      </c>
    </row>
    <row r="23" spans="1:13" x14ac:dyDescent="0.25">
      <c r="A23" s="5">
        <f t="shared" si="4"/>
        <v>57</v>
      </c>
      <c r="B23" s="6" t="s">
        <v>0</v>
      </c>
      <c r="C23" s="7">
        <f t="shared" si="1"/>
        <v>59</v>
      </c>
      <c r="D23" s="4">
        <f t="shared" si="0"/>
        <v>4.2000000000000011</v>
      </c>
      <c r="E23" s="4">
        <f t="shared" si="6"/>
        <v>7.4000000000000021</v>
      </c>
      <c r="F23" s="4">
        <f t="shared" si="5"/>
        <v>5.799999999999998</v>
      </c>
      <c r="G23" s="4">
        <f t="shared" si="2"/>
        <v>2.600000000000001</v>
      </c>
      <c r="H23" s="4">
        <f t="shared" si="8"/>
        <v>1.8000000000000005</v>
      </c>
      <c r="I23" s="4">
        <v>8</v>
      </c>
      <c r="J23" s="4">
        <v>9</v>
      </c>
      <c r="K23" s="4">
        <v>8</v>
      </c>
      <c r="L23" s="4">
        <f t="shared" si="3"/>
        <v>40</v>
      </c>
      <c r="M23" s="4">
        <f t="shared" si="7"/>
        <v>44</v>
      </c>
    </row>
    <row r="24" spans="1:13" x14ac:dyDescent="0.25">
      <c r="A24" s="5">
        <f t="shared" si="4"/>
        <v>60</v>
      </c>
      <c r="B24" s="6" t="s">
        <v>0</v>
      </c>
      <c r="C24" s="7">
        <f t="shared" si="1"/>
        <v>62</v>
      </c>
      <c r="D24" s="4">
        <f t="shared" si="0"/>
        <v>4.4000000000000012</v>
      </c>
      <c r="E24" s="4">
        <f t="shared" si="6"/>
        <v>7.8000000000000025</v>
      </c>
      <c r="F24" s="4">
        <f t="shared" si="5"/>
        <v>6.0999999999999979</v>
      </c>
      <c r="G24" s="4">
        <f t="shared" si="2"/>
        <v>2.7000000000000011</v>
      </c>
      <c r="H24" s="4">
        <f t="shared" si="8"/>
        <v>1.9000000000000006</v>
      </c>
      <c r="I24" s="4">
        <v>9</v>
      </c>
      <c r="J24" s="4">
        <v>9</v>
      </c>
      <c r="K24" s="4">
        <v>8</v>
      </c>
      <c r="L24" s="4">
        <f t="shared" si="3"/>
        <v>42</v>
      </c>
      <c r="M24" s="4">
        <f t="shared" si="7"/>
        <v>46</v>
      </c>
    </row>
    <row r="25" spans="1:13" x14ac:dyDescent="0.25">
      <c r="A25" s="5">
        <f t="shared" si="4"/>
        <v>63</v>
      </c>
      <c r="B25" s="6" t="s">
        <v>0</v>
      </c>
      <c r="C25" s="7">
        <f t="shared" si="1"/>
        <v>65</v>
      </c>
      <c r="D25" s="4">
        <f t="shared" si="0"/>
        <v>4.6000000000000014</v>
      </c>
      <c r="E25" s="4">
        <f t="shared" si="6"/>
        <v>8.2000000000000028</v>
      </c>
      <c r="F25" s="4">
        <f t="shared" si="5"/>
        <v>6.3999999999999977</v>
      </c>
      <c r="G25" s="4">
        <f t="shared" si="2"/>
        <v>2.8000000000000012</v>
      </c>
      <c r="H25" s="4">
        <f t="shared" si="8"/>
        <v>2.0000000000000004</v>
      </c>
      <c r="I25" s="4">
        <v>9</v>
      </c>
      <c r="J25" s="4">
        <v>10</v>
      </c>
      <c r="K25" s="4">
        <v>9</v>
      </c>
      <c r="L25" s="4">
        <f t="shared" si="3"/>
        <v>44</v>
      </c>
      <c r="M25" s="4">
        <f t="shared" si="7"/>
        <v>48</v>
      </c>
    </row>
    <row r="26" spans="1:13" x14ac:dyDescent="0.25">
      <c r="A26" s="5">
        <f t="shared" si="4"/>
        <v>66</v>
      </c>
      <c r="B26" s="6" t="s">
        <v>0</v>
      </c>
      <c r="C26" s="7">
        <f t="shared" si="1"/>
        <v>68</v>
      </c>
      <c r="D26" s="4">
        <f t="shared" si="0"/>
        <v>4.8000000000000016</v>
      </c>
      <c r="E26" s="4">
        <f t="shared" si="6"/>
        <v>8.6000000000000032</v>
      </c>
      <c r="F26" s="4">
        <f t="shared" si="5"/>
        <v>6.6999999999999975</v>
      </c>
      <c r="G26" s="4">
        <f t="shared" si="2"/>
        <v>2.9000000000000012</v>
      </c>
      <c r="H26" s="4">
        <f t="shared" si="8"/>
        <v>2.1000000000000005</v>
      </c>
      <c r="I26" s="4">
        <v>10</v>
      </c>
      <c r="J26" s="4">
        <v>10</v>
      </c>
      <c r="K26" s="4">
        <v>9</v>
      </c>
      <c r="L26" s="4">
        <f t="shared" si="3"/>
        <v>46</v>
      </c>
      <c r="M26" s="4">
        <f t="shared" si="7"/>
        <v>50</v>
      </c>
    </row>
    <row r="27" spans="1:13" x14ac:dyDescent="0.25">
      <c r="A27" s="5">
        <f t="shared" si="4"/>
        <v>69</v>
      </c>
      <c r="B27" s="6" t="s">
        <v>0</v>
      </c>
      <c r="C27" s="7">
        <f t="shared" si="1"/>
        <v>71</v>
      </c>
      <c r="D27" s="4">
        <f t="shared" si="0"/>
        <v>5.0000000000000018</v>
      </c>
      <c r="E27" s="4">
        <f t="shared" si="6"/>
        <v>9.0000000000000036</v>
      </c>
      <c r="F27" s="4">
        <f t="shared" si="5"/>
        <v>6.9999999999999973</v>
      </c>
      <c r="G27" s="4">
        <f t="shared" si="2"/>
        <v>3.0000000000000013</v>
      </c>
      <c r="H27" s="4">
        <f t="shared" si="8"/>
        <v>2.2000000000000006</v>
      </c>
      <c r="I27" s="4">
        <v>10</v>
      </c>
      <c r="J27" s="4">
        <v>10</v>
      </c>
      <c r="K27" s="4">
        <v>10</v>
      </c>
      <c r="L27" s="4">
        <f t="shared" si="3"/>
        <v>48</v>
      </c>
      <c r="M27" s="4">
        <f t="shared" si="7"/>
        <v>52</v>
      </c>
    </row>
    <row r="28" spans="1:13" x14ac:dyDescent="0.25">
      <c r="A28" s="5">
        <f t="shared" si="4"/>
        <v>72</v>
      </c>
      <c r="B28" s="6" t="s">
        <v>0</v>
      </c>
      <c r="C28" s="7">
        <f t="shared" si="1"/>
        <v>74</v>
      </c>
      <c r="D28" s="4">
        <f t="shared" si="0"/>
        <v>5.200000000000002</v>
      </c>
      <c r="E28" s="4">
        <f t="shared" si="6"/>
        <v>9.4000000000000039</v>
      </c>
      <c r="F28" s="4">
        <f t="shared" si="5"/>
        <v>7.2999999999999972</v>
      </c>
      <c r="G28" s="4">
        <f t="shared" si="2"/>
        <v>3.1000000000000014</v>
      </c>
      <c r="H28" s="4">
        <f t="shared" si="8"/>
        <v>2.3000000000000007</v>
      </c>
      <c r="I28" s="4">
        <v>11</v>
      </c>
      <c r="J28" s="4">
        <v>11</v>
      </c>
      <c r="K28" s="4">
        <v>10</v>
      </c>
      <c r="L28" s="4">
        <f t="shared" si="3"/>
        <v>50</v>
      </c>
      <c r="M28" s="4">
        <f t="shared" si="7"/>
        <v>54</v>
      </c>
    </row>
    <row r="29" spans="1:13" x14ac:dyDescent="0.25">
      <c r="A29" s="5">
        <f t="shared" si="4"/>
        <v>75</v>
      </c>
      <c r="B29" s="6" t="s">
        <v>0</v>
      </c>
      <c r="C29" s="7">
        <f t="shared" si="1"/>
        <v>77</v>
      </c>
      <c r="D29" s="4">
        <f t="shared" si="0"/>
        <v>5.4000000000000021</v>
      </c>
      <c r="E29" s="4">
        <f t="shared" si="6"/>
        <v>9.8000000000000043</v>
      </c>
      <c r="F29" s="4">
        <f t="shared" si="5"/>
        <v>7.599999999999997</v>
      </c>
      <c r="G29" s="4">
        <f t="shared" si="2"/>
        <v>3.2000000000000015</v>
      </c>
      <c r="H29" s="4">
        <f t="shared" si="8"/>
        <v>2.4000000000000008</v>
      </c>
      <c r="I29" s="4">
        <v>11</v>
      </c>
      <c r="J29" s="4">
        <v>11</v>
      </c>
      <c r="K29" s="4">
        <v>11</v>
      </c>
      <c r="L29" s="4">
        <f t="shared" si="3"/>
        <v>52</v>
      </c>
      <c r="M29" s="4">
        <f t="shared" si="7"/>
        <v>56</v>
      </c>
    </row>
    <row r="30" spans="1:13" x14ac:dyDescent="0.25">
      <c r="A30" s="5">
        <f t="shared" si="4"/>
        <v>78</v>
      </c>
      <c r="B30" s="6" t="s">
        <v>0</v>
      </c>
      <c r="C30" s="7">
        <f t="shared" si="1"/>
        <v>80</v>
      </c>
      <c r="D30" s="4">
        <f t="shared" si="0"/>
        <v>5.6000000000000023</v>
      </c>
      <c r="E30" s="4">
        <f t="shared" si="6"/>
        <v>10.200000000000005</v>
      </c>
      <c r="F30" s="4">
        <f t="shared" si="5"/>
        <v>7.8999999999999968</v>
      </c>
      <c r="G30" s="4">
        <f t="shared" si="2"/>
        <v>3.3000000000000016</v>
      </c>
      <c r="H30" s="4">
        <f t="shared" si="8"/>
        <v>2.5000000000000009</v>
      </c>
      <c r="I30" s="4">
        <v>12</v>
      </c>
      <c r="J30" s="4">
        <v>12</v>
      </c>
      <c r="K30" s="4">
        <v>11</v>
      </c>
      <c r="L30" s="4">
        <f t="shared" si="3"/>
        <v>54</v>
      </c>
      <c r="M30" s="4">
        <f t="shared" si="7"/>
        <v>58</v>
      </c>
    </row>
    <row r="31" spans="1:13" x14ac:dyDescent="0.25">
      <c r="A31" s="5">
        <f t="shared" si="4"/>
        <v>81</v>
      </c>
      <c r="B31" s="6" t="s">
        <v>0</v>
      </c>
      <c r="C31" s="7">
        <f t="shared" si="1"/>
        <v>83</v>
      </c>
      <c r="D31" s="4">
        <f t="shared" si="0"/>
        <v>5.8000000000000025</v>
      </c>
      <c r="E31" s="4">
        <f t="shared" si="6"/>
        <v>10.600000000000005</v>
      </c>
      <c r="F31" s="4">
        <f t="shared" si="5"/>
        <v>8.1999999999999975</v>
      </c>
      <c r="G31" s="4">
        <f t="shared" si="2"/>
        <v>3.4000000000000017</v>
      </c>
      <c r="H31" s="4">
        <f t="shared" si="8"/>
        <v>2.600000000000001</v>
      </c>
      <c r="I31" s="4">
        <v>12</v>
      </c>
      <c r="J31" s="4">
        <v>12</v>
      </c>
      <c r="K31" s="4">
        <v>12</v>
      </c>
      <c r="L31" s="4">
        <f t="shared" si="3"/>
        <v>56</v>
      </c>
      <c r="M31" s="4">
        <f t="shared" si="7"/>
        <v>60</v>
      </c>
    </row>
    <row r="32" spans="1:13" x14ac:dyDescent="0.25">
      <c r="A32" s="5">
        <f t="shared" si="4"/>
        <v>84</v>
      </c>
      <c r="B32" s="6" t="s">
        <v>0</v>
      </c>
      <c r="C32" s="7">
        <f t="shared" si="1"/>
        <v>86</v>
      </c>
      <c r="D32" s="4">
        <f t="shared" si="0"/>
        <v>6.0000000000000027</v>
      </c>
      <c r="E32" s="4">
        <f t="shared" si="6"/>
        <v>11.000000000000005</v>
      </c>
      <c r="F32" s="4">
        <f t="shared" si="5"/>
        <v>8.4999999999999982</v>
      </c>
      <c r="G32" s="4">
        <f t="shared" si="2"/>
        <v>3.5000000000000018</v>
      </c>
      <c r="H32" s="4">
        <f t="shared" si="8"/>
        <v>2.7000000000000011</v>
      </c>
      <c r="I32" s="4">
        <v>13</v>
      </c>
      <c r="J32" s="4">
        <v>12</v>
      </c>
      <c r="K32" s="4">
        <v>12</v>
      </c>
      <c r="L32" s="4">
        <f t="shared" si="3"/>
        <v>58</v>
      </c>
      <c r="M32" s="4">
        <f t="shared" si="7"/>
        <v>62</v>
      </c>
    </row>
    <row r="33" spans="1:13" x14ac:dyDescent="0.25">
      <c r="A33" s="5">
        <f t="shared" si="4"/>
        <v>87</v>
      </c>
      <c r="B33" s="6" t="s">
        <v>0</v>
      </c>
      <c r="C33" s="7">
        <f t="shared" si="1"/>
        <v>89</v>
      </c>
      <c r="D33" s="4">
        <f>D32+0.2</f>
        <v>6.2000000000000028</v>
      </c>
      <c r="E33" s="4">
        <f t="shared" si="6"/>
        <v>11.400000000000006</v>
      </c>
      <c r="F33" s="4">
        <f t="shared" si="5"/>
        <v>8.7999999999999989</v>
      </c>
      <c r="G33" s="4">
        <f t="shared" si="2"/>
        <v>3.6000000000000019</v>
      </c>
      <c r="H33" s="4">
        <f t="shared" si="8"/>
        <v>2.8000000000000012</v>
      </c>
      <c r="I33" s="4">
        <v>13</v>
      </c>
      <c r="J33" s="4">
        <v>13</v>
      </c>
      <c r="K33" s="4">
        <v>13</v>
      </c>
      <c r="L33" s="4">
        <f t="shared" si="3"/>
        <v>60</v>
      </c>
      <c r="M33" s="4">
        <f t="shared" si="7"/>
        <v>64</v>
      </c>
    </row>
    <row r="34" spans="1:13" x14ac:dyDescent="0.25">
      <c r="A34" s="5">
        <f>C33+1</f>
        <v>90</v>
      </c>
      <c r="B34" s="12" t="s">
        <v>0</v>
      </c>
      <c r="C34" s="7">
        <f>A34+2</f>
        <v>92</v>
      </c>
      <c r="D34" s="4">
        <f>D33+0.2</f>
        <v>6.400000000000003</v>
      </c>
      <c r="E34" s="4">
        <f t="shared" si="6"/>
        <v>11.800000000000006</v>
      </c>
      <c r="F34" s="4">
        <f t="shared" si="5"/>
        <v>9.1</v>
      </c>
      <c r="G34" s="4">
        <f t="shared" si="2"/>
        <v>3.700000000000002</v>
      </c>
      <c r="H34" s="4">
        <f t="shared" si="8"/>
        <v>2.9000000000000012</v>
      </c>
      <c r="I34" s="4">
        <v>14</v>
      </c>
      <c r="J34" s="4">
        <v>13</v>
      </c>
      <c r="K34" s="4">
        <v>13</v>
      </c>
      <c r="L34" s="4">
        <f t="shared" si="3"/>
        <v>62</v>
      </c>
      <c r="M34" s="4">
        <f t="shared" si="7"/>
        <v>66</v>
      </c>
    </row>
    <row r="35" spans="1:13" x14ac:dyDescent="0.25">
      <c r="A35" s="5">
        <f t="shared" ref="A35:A62" si="9">C34+1</f>
        <v>93</v>
      </c>
      <c r="B35" s="12" t="s">
        <v>0</v>
      </c>
      <c r="C35" s="7">
        <f t="shared" ref="C35:C62" si="10">A35+2</f>
        <v>95</v>
      </c>
      <c r="D35" s="4">
        <f t="shared" ref="D35:D87" si="11">D34+0.2</f>
        <v>6.6000000000000032</v>
      </c>
      <c r="E35" s="4">
        <f t="shared" si="6"/>
        <v>12.200000000000006</v>
      </c>
      <c r="F35" s="4">
        <f t="shared" si="5"/>
        <v>9.4</v>
      </c>
      <c r="G35" s="4">
        <f t="shared" si="2"/>
        <v>3.800000000000002</v>
      </c>
      <c r="H35" s="4">
        <f t="shared" si="8"/>
        <v>3.0000000000000013</v>
      </c>
      <c r="I35" s="4">
        <v>14</v>
      </c>
      <c r="J35" s="4">
        <v>14</v>
      </c>
      <c r="K35" s="4">
        <v>14</v>
      </c>
      <c r="L35" s="4">
        <f t="shared" si="3"/>
        <v>64</v>
      </c>
      <c r="M35" s="4">
        <f t="shared" si="7"/>
        <v>68</v>
      </c>
    </row>
    <row r="36" spans="1:13" x14ac:dyDescent="0.25">
      <c r="A36" s="5">
        <f t="shared" si="9"/>
        <v>96</v>
      </c>
      <c r="B36" s="12" t="s">
        <v>0</v>
      </c>
      <c r="C36" s="7">
        <f t="shared" si="10"/>
        <v>98</v>
      </c>
      <c r="D36" s="4">
        <f t="shared" si="11"/>
        <v>6.8000000000000034</v>
      </c>
      <c r="E36" s="4">
        <f t="shared" si="6"/>
        <v>12.600000000000007</v>
      </c>
      <c r="F36" s="4">
        <f t="shared" si="5"/>
        <v>9.7000000000000011</v>
      </c>
      <c r="G36" s="4">
        <f t="shared" si="2"/>
        <v>3.9000000000000021</v>
      </c>
      <c r="H36" s="4">
        <f t="shared" si="8"/>
        <v>3.1000000000000014</v>
      </c>
      <c r="I36" s="4">
        <v>15</v>
      </c>
      <c r="J36" s="4">
        <v>14</v>
      </c>
      <c r="K36" s="4">
        <v>14</v>
      </c>
      <c r="L36" s="4">
        <f t="shared" si="3"/>
        <v>66</v>
      </c>
      <c r="M36" s="4">
        <f t="shared" si="7"/>
        <v>70</v>
      </c>
    </row>
    <row r="37" spans="1:13" x14ac:dyDescent="0.25">
      <c r="A37" s="5">
        <f t="shared" si="9"/>
        <v>99</v>
      </c>
      <c r="B37" s="12" t="s">
        <v>0</v>
      </c>
      <c r="C37" s="7">
        <f t="shared" si="10"/>
        <v>101</v>
      </c>
      <c r="D37" s="4">
        <f t="shared" si="11"/>
        <v>7.0000000000000036</v>
      </c>
      <c r="E37" s="4">
        <f t="shared" si="6"/>
        <v>13.000000000000007</v>
      </c>
      <c r="F37" s="4">
        <f t="shared" si="5"/>
        <v>10.000000000000002</v>
      </c>
      <c r="G37" s="4">
        <f t="shared" si="2"/>
        <v>4.0000000000000018</v>
      </c>
      <c r="H37" s="4">
        <f t="shared" si="8"/>
        <v>3.2000000000000015</v>
      </c>
      <c r="I37" s="4">
        <v>15</v>
      </c>
      <c r="J37" s="4">
        <v>14</v>
      </c>
      <c r="K37" s="4">
        <v>15</v>
      </c>
      <c r="L37" s="4">
        <f t="shared" si="3"/>
        <v>68</v>
      </c>
      <c r="M37" s="4">
        <f t="shared" si="7"/>
        <v>72</v>
      </c>
    </row>
    <row r="38" spans="1:13" x14ac:dyDescent="0.25">
      <c r="A38" s="5">
        <f t="shared" si="9"/>
        <v>102</v>
      </c>
      <c r="B38" s="12" t="s">
        <v>0</v>
      </c>
      <c r="C38" s="7">
        <f t="shared" si="10"/>
        <v>104</v>
      </c>
      <c r="D38" s="4">
        <f t="shared" si="11"/>
        <v>7.2000000000000037</v>
      </c>
      <c r="E38" s="4">
        <f t="shared" si="6"/>
        <v>13.400000000000007</v>
      </c>
      <c r="F38" s="4">
        <f t="shared" si="5"/>
        <v>10.300000000000002</v>
      </c>
      <c r="G38" s="4">
        <f t="shared" si="2"/>
        <v>4.1000000000000014</v>
      </c>
      <c r="H38" s="4">
        <f t="shared" si="8"/>
        <v>3.3000000000000016</v>
      </c>
      <c r="I38" s="4">
        <v>16</v>
      </c>
      <c r="J38" s="4">
        <v>15</v>
      </c>
      <c r="K38" s="4">
        <v>15</v>
      </c>
      <c r="L38" s="4">
        <f t="shared" si="3"/>
        <v>70</v>
      </c>
      <c r="M38" s="4">
        <f t="shared" si="7"/>
        <v>74</v>
      </c>
    </row>
    <row r="39" spans="1:13" x14ac:dyDescent="0.25">
      <c r="A39" s="5">
        <f t="shared" si="9"/>
        <v>105</v>
      </c>
      <c r="B39" s="12" t="s">
        <v>0</v>
      </c>
      <c r="C39" s="7">
        <f t="shared" si="10"/>
        <v>107</v>
      </c>
      <c r="D39" s="4">
        <f t="shared" si="11"/>
        <v>7.4000000000000039</v>
      </c>
      <c r="E39" s="4">
        <f t="shared" si="6"/>
        <v>13.800000000000008</v>
      </c>
      <c r="F39" s="4">
        <f t="shared" si="5"/>
        <v>10.600000000000003</v>
      </c>
      <c r="G39" s="4">
        <f t="shared" si="2"/>
        <v>4.2000000000000011</v>
      </c>
      <c r="H39" s="4">
        <f t="shared" si="8"/>
        <v>3.4000000000000017</v>
      </c>
      <c r="I39" s="4">
        <v>16</v>
      </c>
      <c r="J39" s="4">
        <v>15</v>
      </c>
      <c r="K39" s="4">
        <v>16</v>
      </c>
      <c r="L39" s="4">
        <f t="shared" si="3"/>
        <v>72</v>
      </c>
      <c r="M39" s="4">
        <f t="shared" si="7"/>
        <v>76</v>
      </c>
    </row>
    <row r="40" spans="1:13" x14ac:dyDescent="0.25">
      <c r="A40" s="5">
        <f t="shared" si="9"/>
        <v>108</v>
      </c>
      <c r="B40" s="12" t="s">
        <v>0</v>
      </c>
      <c r="C40" s="7">
        <f t="shared" si="10"/>
        <v>110</v>
      </c>
      <c r="D40" s="4">
        <f t="shared" si="11"/>
        <v>7.6000000000000041</v>
      </c>
      <c r="E40" s="4">
        <f t="shared" si="6"/>
        <v>14.200000000000008</v>
      </c>
      <c r="F40" s="4">
        <f t="shared" si="5"/>
        <v>10.900000000000004</v>
      </c>
      <c r="G40" s="4">
        <f t="shared" si="2"/>
        <v>4.3000000000000007</v>
      </c>
      <c r="H40" s="4">
        <f t="shared" si="8"/>
        <v>3.5000000000000018</v>
      </c>
      <c r="I40" s="4">
        <v>17</v>
      </c>
      <c r="J40" s="4">
        <v>16</v>
      </c>
      <c r="K40" s="4">
        <v>16</v>
      </c>
      <c r="L40" s="4">
        <f t="shared" si="3"/>
        <v>74</v>
      </c>
      <c r="M40" s="4">
        <f t="shared" si="7"/>
        <v>78</v>
      </c>
    </row>
    <row r="41" spans="1:13" x14ac:dyDescent="0.25">
      <c r="A41" s="5">
        <f t="shared" si="9"/>
        <v>111</v>
      </c>
      <c r="B41" s="12" t="s">
        <v>0</v>
      </c>
      <c r="C41" s="7">
        <f t="shared" si="10"/>
        <v>113</v>
      </c>
      <c r="D41" s="4">
        <f t="shared" si="11"/>
        <v>7.8000000000000043</v>
      </c>
      <c r="E41" s="4">
        <f t="shared" si="6"/>
        <v>14.600000000000009</v>
      </c>
      <c r="F41" s="4">
        <f t="shared" si="5"/>
        <v>11.200000000000005</v>
      </c>
      <c r="G41" s="4">
        <f t="shared" si="2"/>
        <v>4.4000000000000004</v>
      </c>
      <c r="H41" s="4">
        <f t="shared" si="8"/>
        <v>3.6000000000000019</v>
      </c>
      <c r="I41" s="4">
        <v>17</v>
      </c>
      <c r="J41" s="4">
        <v>16</v>
      </c>
      <c r="K41" s="4">
        <v>17</v>
      </c>
      <c r="L41" s="4">
        <f t="shared" si="3"/>
        <v>76</v>
      </c>
      <c r="M41" s="4">
        <f t="shared" si="7"/>
        <v>80</v>
      </c>
    </row>
    <row r="42" spans="1:13" x14ac:dyDescent="0.25">
      <c r="A42" s="5">
        <f t="shared" si="9"/>
        <v>114</v>
      </c>
      <c r="B42" s="12" t="s">
        <v>0</v>
      </c>
      <c r="C42" s="7">
        <f t="shared" si="10"/>
        <v>116</v>
      </c>
      <c r="D42" s="4">
        <f t="shared" si="11"/>
        <v>8.0000000000000036</v>
      </c>
      <c r="E42" s="4">
        <f t="shared" si="6"/>
        <v>15.000000000000009</v>
      </c>
      <c r="F42" s="4">
        <f t="shared" si="5"/>
        <v>11.500000000000005</v>
      </c>
      <c r="G42" s="4">
        <f t="shared" si="2"/>
        <v>4.5</v>
      </c>
      <c r="H42" s="4">
        <f t="shared" si="8"/>
        <v>3.700000000000002</v>
      </c>
      <c r="I42" s="4">
        <v>18</v>
      </c>
      <c r="J42" s="4">
        <v>16</v>
      </c>
      <c r="K42" s="4">
        <v>17</v>
      </c>
      <c r="L42" s="4">
        <f t="shared" si="3"/>
        <v>78</v>
      </c>
      <c r="M42" s="4">
        <f t="shared" si="7"/>
        <v>82</v>
      </c>
    </row>
    <row r="43" spans="1:13" x14ac:dyDescent="0.25">
      <c r="A43" s="5">
        <f t="shared" si="9"/>
        <v>117</v>
      </c>
      <c r="B43" s="12" t="s">
        <v>0</v>
      </c>
      <c r="C43" s="7">
        <f t="shared" si="10"/>
        <v>119</v>
      </c>
      <c r="D43" s="4">
        <f t="shared" si="11"/>
        <v>8.2000000000000028</v>
      </c>
      <c r="E43" s="4">
        <f t="shared" si="6"/>
        <v>15.400000000000009</v>
      </c>
      <c r="F43" s="4">
        <f t="shared" si="5"/>
        <v>11.800000000000006</v>
      </c>
      <c r="G43" s="4">
        <f t="shared" si="2"/>
        <v>4.5999999999999996</v>
      </c>
      <c r="H43" s="4">
        <f t="shared" si="8"/>
        <v>3.800000000000002</v>
      </c>
      <c r="I43" s="4">
        <v>18</v>
      </c>
      <c r="J43" s="4">
        <v>17</v>
      </c>
      <c r="K43" s="4">
        <v>18</v>
      </c>
      <c r="L43" s="4">
        <f t="shared" si="3"/>
        <v>80</v>
      </c>
      <c r="M43" s="4">
        <f t="shared" si="7"/>
        <v>84</v>
      </c>
    </row>
    <row r="44" spans="1:13" x14ac:dyDescent="0.25">
      <c r="A44" s="5">
        <f t="shared" si="9"/>
        <v>120</v>
      </c>
      <c r="B44" s="12" t="s">
        <v>0</v>
      </c>
      <c r="C44" s="7">
        <f t="shared" si="10"/>
        <v>122</v>
      </c>
      <c r="D44" s="4">
        <f t="shared" si="11"/>
        <v>8.4000000000000021</v>
      </c>
      <c r="E44" s="4">
        <f t="shared" si="6"/>
        <v>15.80000000000001</v>
      </c>
      <c r="F44" s="4">
        <f t="shared" si="5"/>
        <v>12.100000000000007</v>
      </c>
      <c r="G44" s="4">
        <f t="shared" si="2"/>
        <v>4.6999999999999993</v>
      </c>
      <c r="H44" s="4">
        <f t="shared" si="8"/>
        <v>3.9000000000000021</v>
      </c>
      <c r="I44" s="4">
        <v>19</v>
      </c>
      <c r="J44" s="4">
        <v>17</v>
      </c>
      <c r="K44" s="4">
        <v>18</v>
      </c>
      <c r="L44" s="4">
        <f t="shared" si="3"/>
        <v>82</v>
      </c>
      <c r="M44" s="4">
        <f t="shared" si="7"/>
        <v>86</v>
      </c>
    </row>
    <row r="45" spans="1:13" x14ac:dyDescent="0.25">
      <c r="A45" s="5">
        <f t="shared" si="9"/>
        <v>123</v>
      </c>
      <c r="B45" s="12" t="s">
        <v>0</v>
      </c>
      <c r="C45" s="7">
        <f t="shared" si="10"/>
        <v>125</v>
      </c>
      <c r="D45" s="4">
        <f t="shared" si="11"/>
        <v>8.6000000000000014</v>
      </c>
      <c r="E45" s="4">
        <f t="shared" si="6"/>
        <v>16.20000000000001</v>
      </c>
      <c r="F45" s="4">
        <f t="shared" si="5"/>
        <v>12.400000000000007</v>
      </c>
      <c r="G45" s="4">
        <f t="shared" si="2"/>
        <v>4.7999999999999989</v>
      </c>
      <c r="H45" s="4">
        <f t="shared" si="8"/>
        <v>4.0000000000000018</v>
      </c>
      <c r="I45" s="4">
        <v>19</v>
      </c>
      <c r="J45" s="4">
        <v>18</v>
      </c>
      <c r="K45" s="4">
        <v>19</v>
      </c>
      <c r="L45" s="4">
        <f t="shared" si="3"/>
        <v>84</v>
      </c>
      <c r="M45" s="4">
        <f t="shared" si="7"/>
        <v>88</v>
      </c>
    </row>
    <row r="46" spans="1:13" x14ac:dyDescent="0.25">
      <c r="A46" s="5">
        <f t="shared" si="9"/>
        <v>126</v>
      </c>
      <c r="B46" s="12" t="s">
        <v>0</v>
      </c>
      <c r="C46" s="7">
        <f t="shared" si="10"/>
        <v>128</v>
      </c>
      <c r="D46" s="4">
        <f t="shared" si="11"/>
        <v>8.8000000000000007</v>
      </c>
      <c r="E46" s="4">
        <f t="shared" si="6"/>
        <v>16.600000000000009</v>
      </c>
      <c r="F46" s="4">
        <f t="shared" si="5"/>
        <v>12.700000000000008</v>
      </c>
      <c r="G46" s="4">
        <f t="shared" si="2"/>
        <v>4.8999999999999986</v>
      </c>
      <c r="H46" s="4">
        <f t="shared" si="8"/>
        <v>4.1000000000000014</v>
      </c>
      <c r="I46" s="4">
        <v>20</v>
      </c>
      <c r="J46" s="4">
        <v>18</v>
      </c>
      <c r="K46" s="4">
        <v>19</v>
      </c>
      <c r="L46" s="4">
        <f t="shared" si="3"/>
        <v>86</v>
      </c>
      <c r="M46" s="4">
        <f t="shared" si="7"/>
        <v>90</v>
      </c>
    </row>
    <row r="47" spans="1:13" x14ac:dyDescent="0.25">
      <c r="A47" s="5">
        <f t="shared" si="9"/>
        <v>129</v>
      </c>
      <c r="B47" s="12" t="s">
        <v>0</v>
      </c>
      <c r="C47" s="7">
        <f t="shared" si="10"/>
        <v>131</v>
      </c>
      <c r="D47" s="4">
        <f t="shared" si="11"/>
        <v>9</v>
      </c>
      <c r="E47" s="4">
        <f t="shared" si="6"/>
        <v>17.000000000000007</v>
      </c>
      <c r="F47" s="4">
        <f t="shared" si="5"/>
        <v>13.000000000000009</v>
      </c>
      <c r="G47" s="4">
        <f t="shared" si="2"/>
        <v>4.9999999999999982</v>
      </c>
      <c r="H47" s="4">
        <f t="shared" si="8"/>
        <v>4.2000000000000011</v>
      </c>
      <c r="I47" s="4">
        <v>20</v>
      </c>
      <c r="J47" s="4">
        <v>18</v>
      </c>
      <c r="K47" s="4">
        <v>20</v>
      </c>
      <c r="L47" s="4">
        <f t="shared" si="3"/>
        <v>88</v>
      </c>
      <c r="M47" s="4">
        <f t="shared" si="7"/>
        <v>92</v>
      </c>
    </row>
    <row r="48" spans="1:13" x14ac:dyDescent="0.25">
      <c r="A48" s="5">
        <f t="shared" si="9"/>
        <v>132</v>
      </c>
      <c r="B48" s="12" t="s">
        <v>0</v>
      </c>
      <c r="C48" s="7">
        <f t="shared" si="10"/>
        <v>134</v>
      </c>
      <c r="D48" s="4">
        <f t="shared" si="11"/>
        <v>9.1999999999999993</v>
      </c>
      <c r="E48" s="4">
        <f t="shared" si="6"/>
        <v>17.400000000000006</v>
      </c>
      <c r="F48" s="4">
        <f t="shared" si="5"/>
        <v>13.30000000000001</v>
      </c>
      <c r="G48" s="4">
        <f t="shared" si="2"/>
        <v>5.0999999999999979</v>
      </c>
      <c r="H48" s="4">
        <f t="shared" si="8"/>
        <v>4.3000000000000007</v>
      </c>
      <c r="I48" s="4">
        <v>21</v>
      </c>
      <c r="J48" s="4">
        <v>19</v>
      </c>
      <c r="K48" s="4">
        <v>20</v>
      </c>
      <c r="L48" s="4">
        <f t="shared" si="3"/>
        <v>90</v>
      </c>
      <c r="M48" s="4">
        <f t="shared" si="7"/>
        <v>94</v>
      </c>
    </row>
    <row r="49" spans="1:13" x14ac:dyDescent="0.25">
      <c r="A49" s="5">
        <f t="shared" si="9"/>
        <v>135</v>
      </c>
      <c r="B49" s="12" t="s">
        <v>0</v>
      </c>
      <c r="C49" s="7">
        <f t="shared" si="10"/>
        <v>137</v>
      </c>
      <c r="D49" s="4">
        <f t="shared" si="11"/>
        <v>9.3999999999999986</v>
      </c>
      <c r="E49" s="4">
        <f t="shared" si="6"/>
        <v>17.800000000000004</v>
      </c>
      <c r="F49" s="4">
        <f t="shared" si="5"/>
        <v>13.60000000000001</v>
      </c>
      <c r="G49" s="4">
        <f t="shared" si="2"/>
        <v>5.1999999999999975</v>
      </c>
      <c r="H49" s="4">
        <f t="shared" si="8"/>
        <v>4.4000000000000004</v>
      </c>
      <c r="I49" s="4">
        <v>21</v>
      </c>
      <c r="J49" s="4">
        <v>19</v>
      </c>
      <c r="K49" s="4">
        <v>21</v>
      </c>
      <c r="L49" s="4">
        <f t="shared" si="3"/>
        <v>92</v>
      </c>
      <c r="M49" s="4">
        <f t="shared" si="7"/>
        <v>96</v>
      </c>
    </row>
    <row r="50" spans="1:13" x14ac:dyDescent="0.25">
      <c r="A50" s="5">
        <f t="shared" si="9"/>
        <v>138</v>
      </c>
      <c r="B50" s="12" t="s">
        <v>0</v>
      </c>
      <c r="C50" s="7">
        <f t="shared" si="10"/>
        <v>140</v>
      </c>
      <c r="D50" s="4">
        <f t="shared" si="11"/>
        <v>9.5999999999999979</v>
      </c>
      <c r="E50" s="4">
        <f t="shared" si="6"/>
        <v>18.200000000000003</v>
      </c>
      <c r="F50" s="4">
        <f t="shared" si="5"/>
        <v>13.900000000000011</v>
      </c>
      <c r="G50" s="4">
        <f t="shared" si="2"/>
        <v>5.2999999999999972</v>
      </c>
      <c r="H50" s="4">
        <f t="shared" si="8"/>
        <v>4.5</v>
      </c>
      <c r="I50" s="4">
        <v>22</v>
      </c>
      <c r="J50" s="4">
        <v>20</v>
      </c>
      <c r="K50" s="4">
        <v>21</v>
      </c>
      <c r="L50" s="4">
        <f t="shared" si="3"/>
        <v>94</v>
      </c>
      <c r="M50" s="4">
        <f t="shared" si="7"/>
        <v>98</v>
      </c>
    </row>
    <row r="51" spans="1:13" x14ac:dyDescent="0.25">
      <c r="A51" s="5">
        <f t="shared" si="9"/>
        <v>141</v>
      </c>
      <c r="B51" s="12" t="s">
        <v>0</v>
      </c>
      <c r="C51" s="7">
        <f t="shared" si="10"/>
        <v>143</v>
      </c>
      <c r="D51" s="4">
        <f t="shared" si="11"/>
        <v>9.7999999999999972</v>
      </c>
      <c r="E51" s="4">
        <f t="shared" si="6"/>
        <v>18.600000000000001</v>
      </c>
      <c r="F51" s="4">
        <f t="shared" si="5"/>
        <v>14.200000000000012</v>
      </c>
      <c r="G51" s="4">
        <f t="shared" si="2"/>
        <v>5.3999999999999968</v>
      </c>
      <c r="H51" s="4">
        <f t="shared" si="8"/>
        <v>4.5999999999999996</v>
      </c>
      <c r="I51" s="4">
        <v>22</v>
      </c>
      <c r="J51" s="4">
        <v>20</v>
      </c>
      <c r="K51" s="4">
        <v>22</v>
      </c>
      <c r="L51" s="4">
        <f t="shared" si="3"/>
        <v>96</v>
      </c>
      <c r="M51" s="4">
        <f t="shared" si="7"/>
        <v>100</v>
      </c>
    </row>
    <row r="52" spans="1:13" x14ac:dyDescent="0.25">
      <c r="A52" s="5">
        <f t="shared" si="9"/>
        <v>144</v>
      </c>
      <c r="B52" s="12" t="s">
        <v>0</v>
      </c>
      <c r="C52" s="7">
        <f t="shared" si="10"/>
        <v>146</v>
      </c>
      <c r="D52" s="4">
        <f t="shared" si="11"/>
        <v>9.9999999999999964</v>
      </c>
      <c r="E52" s="4">
        <f t="shared" si="6"/>
        <v>19</v>
      </c>
      <c r="F52" s="4">
        <f t="shared" si="5"/>
        <v>14.500000000000012</v>
      </c>
      <c r="G52" s="4">
        <f t="shared" si="2"/>
        <v>5.4999999999999964</v>
      </c>
      <c r="H52" s="4">
        <f t="shared" si="8"/>
        <v>4.6999999999999993</v>
      </c>
      <c r="I52" s="4">
        <v>23</v>
      </c>
      <c r="J52" s="4">
        <v>20</v>
      </c>
      <c r="K52" s="4">
        <v>22</v>
      </c>
      <c r="L52" s="4">
        <f t="shared" si="3"/>
        <v>98</v>
      </c>
      <c r="M52" s="4">
        <f t="shared" si="7"/>
        <v>102</v>
      </c>
    </row>
    <row r="53" spans="1:13" x14ac:dyDescent="0.25">
      <c r="A53" s="5">
        <f t="shared" si="9"/>
        <v>147</v>
      </c>
      <c r="B53" s="12" t="s">
        <v>0</v>
      </c>
      <c r="C53" s="7">
        <f t="shared" si="10"/>
        <v>149</v>
      </c>
      <c r="D53" s="4">
        <f t="shared" si="11"/>
        <v>10.199999999999996</v>
      </c>
      <c r="E53" s="4">
        <f t="shared" si="6"/>
        <v>19.399999999999999</v>
      </c>
      <c r="F53" s="4">
        <f t="shared" si="5"/>
        <v>14.800000000000013</v>
      </c>
      <c r="G53" s="4">
        <f t="shared" si="2"/>
        <v>5.5999999999999961</v>
      </c>
      <c r="H53" s="4">
        <f t="shared" si="8"/>
        <v>4.7999999999999989</v>
      </c>
      <c r="I53" s="4">
        <v>23</v>
      </c>
      <c r="J53" s="4">
        <v>21</v>
      </c>
      <c r="K53" s="4">
        <v>23</v>
      </c>
      <c r="L53" s="4">
        <f t="shared" si="3"/>
        <v>100</v>
      </c>
      <c r="M53" s="4">
        <f t="shared" si="7"/>
        <v>104</v>
      </c>
    </row>
    <row r="54" spans="1:13" x14ac:dyDescent="0.25">
      <c r="A54" s="5">
        <f t="shared" si="9"/>
        <v>150</v>
      </c>
      <c r="B54" s="12" t="s">
        <v>0</v>
      </c>
      <c r="C54" s="7">
        <f t="shared" si="10"/>
        <v>152</v>
      </c>
      <c r="D54" s="4">
        <f t="shared" si="11"/>
        <v>10.399999999999995</v>
      </c>
      <c r="E54" s="4">
        <f t="shared" si="6"/>
        <v>19.799999999999997</v>
      </c>
      <c r="F54" s="4">
        <f t="shared" si="5"/>
        <v>15.100000000000014</v>
      </c>
      <c r="G54" s="4">
        <f t="shared" si="2"/>
        <v>5.6999999999999957</v>
      </c>
      <c r="H54" s="4">
        <f t="shared" si="8"/>
        <v>4.8999999999999986</v>
      </c>
      <c r="I54" s="4">
        <v>24</v>
      </c>
      <c r="J54" s="4">
        <v>21</v>
      </c>
      <c r="K54" s="4">
        <v>23</v>
      </c>
      <c r="L54" s="4">
        <f t="shared" si="3"/>
        <v>102</v>
      </c>
      <c r="M54" s="4">
        <f t="shared" si="7"/>
        <v>106</v>
      </c>
    </row>
    <row r="55" spans="1:13" x14ac:dyDescent="0.25">
      <c r="A55" s="5">
        <f t="shared" si="9"/>
        <v>153</v>
      </c>
      <c r="B55" s="12" t="s">
        <v>0</v>
      </c>
      <c r="C55" s="7">
        <f t="shared" si="10"/>
        <v>155</v>
      </c>
      <c r="D55" s="4">
        <f t="shared" si="11"/>
        <v>10.599999999999994</v>
      </c>
      <c r="E55" s="4">
        <f t="shared" si="6"/>
        <v>20.199999999999996</v>
      </c>
      <c r="F55" s="4">
        <f t="shared" si="5"/>
        <v>15.400000000000015</v>
      </c>
      <c r="G55" s="4">
        <f t="shared" si="2"/>
        <v>5.7999999999999954</v>
      </c>
      <c r="H55" s="4">
        <f t="shared" si="8"/>
        <v>4.9999999999999982</v>
      </c>
      <c r="I55" s="4">
        <v>24</v>
      </c>
      <c r="J55" s="4">
        <v>22</v>
      </c>
      <c r="K55" s="4">
        <v>24</v>
      </c>
      <c r="L55" s="4">
        <f t="shared" si="3"/>
        <v>104</v>
      </c>
      <c r="M55" s="4">
        <f t="shared" si="7"/>
        <v>108</v>
      </c>
    </row>
    <row r="56" spans="1:13" x14ac:dyDescent="0.25">
      <c r="A56" s="5">
        <f t="shared" si="9"/>
        <v>156</v>
      </c>
      <c r="B56" s="12" t="s">
        <v>0</v>
      </c>
      <c r="C56" s="7">
        <f t="shared" si="10"/>
        <v>158</v>
      </c>
      <c r="D56" s="4">
        <f t="shared" si="11"/>
        <v>10.799999999999994</v>
      </c>
      <c r="E56" s="4">
        <f t="shared" si="6"/>
        <v>20.599999999999994</v>
      </c>
      <c r="F56" s="4">
        <f t="shared" si="5"/>
        <v>15.700000000000015</v>
      </c>
      <c r="G56" s="4">
        <f t="shared" si="2"/>
        <v>5.899999999999995</v>
      </c>
      <c r="H56" s="4">
        <f t="shared" si="8"/>
        <v>5.0999999999999979</v>
      </c>
      <c r="I56" s="4">
        <v>25</v>
      </c>
      <c r="J56" s="4">
        <v>22</v>
      </c>
      <c r="K56" s="4">
        <v>24</v>
      </c>
      <c r="L56" s="4">
        <f t="shared" si="3"/>
        <v>106</v>
      </c>
      <c r="M56" s="4">
        <f t="shared" si="7"/>
        <v>110</v>
      </c>
    </row>
    <row r="57" spans="1:13" x14ac:dyDescent="0.25">
      <c r="A57" s="5">
        <f t="shared" si="9"/>
        <v>159</v>
      </c>
      <c r="B57" s="12" t="s">
        <v>0</v>
      </c>
      <c r="C57" s="7">
        <f t="shared" si="10"/>
        <v>161</v>
      </c>
      <c r="D57" s="4">
        <f t="shared" si="11"/>
        <v>10.999999999999993</v>
      </c>
      <c r="E57" s="4">
        <f t="shared" si="6"/>
        <v>20.999999999999993</v>
      </c>
      <c r="F57" s="4">
        <f t="shared" si="5"/>
        <v>16.000000000000014</v>
      </c>
      <c r="G57" s="4">
        <f t="shared" si="2"/>
        <v>5.9999999999999947</v>
      </c>
      <c r="H57" s="4">
        <f t="shared" si="8"/>
        <v>5.1999999999999975</v>
      </c>
      <c r="I57" s="4">
        <v>25</v>
      </c>
      <c r="J57" s="4">
        <v>22</v>
      </c>
      <c r="K57" s="4">
        <v>25</v>
      </c>
      <c r="L57" s="4">
        <f t="shared" si="3"/>
        <v>108</v>
      </c>
      <c r="M57" s="4">
        <f t="shared" si="7"/>
        <v>112</v>
      </c>
    </row>
    <row r="58" spans="1:13" x14ac:dyDescent="0.25">
      <c r="A58" s="5">
        <f t="shared" si="9"/>
        <v>162</v>
      </c>
      <c r="B58" s="12" t="s">
        <v>0</v>
      </c>
      <c r="C58" s="7">
        <f t="shared" si="10"/>
        <v>164</v>
      </c>
      <c r="D58" s="4">
        <f t="shared" si="11"/>
        <v>11.199999999999992</v>
      </c>
      <c r="E58" s="4">
        <f t="shared" si="6"/>
        <v>21.399999999999991</v>
      </c>
      <c r="F58" s="4">
        <f t="shared" si="5"/>
        <v>16.300000000000015</v>
      </c>
      <c r="G58" s="4">
        <f t="shared" si="2"/>
        <v>6.0999999999999943</v>
      </c>
      <c r="H58" s="4">
        <f t="shared" si="8"/>
        <v>5.2999999999999972</v>
      </c>
      <c r="I58" s="4">
        <v>26</v>
      </c>
      <c r="J58" s="4">
        <v>23</v>
      </c>
      <c r="K58" s="4">
        <v>25</v>
      </c>
      <c r="L58" s="4">
        <f t="shared" si="3"/>
        <v>110</v>
      </c>
      <c r="M58" s="4">
        <f t="shared" si="7"/>
        <v>114</v>
      </c>
    </row>
    <row r="59" spans="1:13" x14ac:dyDescent="0.25">
      <c r="A59" s="5">
        <f t="shared" si="9"/>
        <v>165</v>
      </c>
      <c r="B59" s="12" t="s">
        <v>0</v>
      </c>
      <c r="C59" s="7">
        <f t="shared" si="10"/>
        <v>167</v>
      </c>
      <c r="D59" s="4">
        <f t="shared" si="11"/>
        <v>11.399999999999991</v>
      </c>
      <c r="E59" s="4">
        <f t="shared" si="6"/>
        <v>21.79999999999999</v>
      </c>
      <c r="F59" s="4">
        <f t="shared" si="5"/>
        <v>16.600000000000016</v>
      </c>
      <c r="G59" s="4">
        <f t="shared" si="2"/>
        <v>6.199999999999994</v>
      </c>
      <c r="H59" s="4">
        <f t="shared" si="8"/>
        <v>5.3999999999999968</v>
      </c>
      <c r="I59" s="4">
        <v>26</v>
      </c>
      <c r="J59" s="4">
        <v>23</v>
      </c>
      <c r="K59" s="4">
        <v>26</v>
      </c>
      <c r="L59" s="4">
        <f t="shared" si="3"/>
        <v>112</v>
      </c>
      <c r="M59" s="4">
        <f t="shared" si="7"/>
        <v>116</v>
      </c>
    </row>
    <row r="60" spans="1:13" x14ac:dyDescent="0.25">
      <c r="A60" s="5">
        <f t="shared" si="9"/>
        <v>168</v>
      </c>
      <c r="B60" s="12" t="s">
        <v>0</v>
      </c>
      <c r="C60" s="7">
        <f t="shared" si="10"/>
        <v>170</v>
      </c>
      <c r="D60" s="4">
        <f t="shared" si="11"/>
        <v>11.599999999999991</v>
      </c>
      <c r="E60" s="4">
        <f t="shared" si="6"/>
        <v>22.199999999999989</v>
      </c>
      <c r="F60" s="4">
        <f t="shared" si="5"/>
        <v>16.900000000000016</v>
      </c>
      <c r="G60" s="4">
        <f t="shared" si="2"/>
        <v>6.2999999999999936</v>
      </c>
      <c r="H60" s="4">
        <f t="shared" si="8"/>
        <v>5.4999999999999964</v>
      </c>
      <c r="I60" s="4">
        <v>27</v>
      </c>
      <c r="J60" s="4">
        <v>24</v>
      </c>
      <c r="K60" s="4">
        <v>26</v>
      </c>
      <c r="L60" s="4">
        <f t="shared" si="3"/>
        <v>114</v>
      </c>
      <c r="M60" s="4">
        <f t="shared" si="7"/>
        <v>118</v>
      </c>
    </row>
    <row r="61" spans="1:13" x14ac:dyDescent="0.25">
      <c r="A61" s="5">
        <f t="shared" si="9"/>
        <v>171</v>
      </c>
      <c r="B61" s="12" t="s">
        <v>0</v>
      </c>
      <c r="C61" s="7">
        <f t="shared" si="10"/>
        <v>173</v>
      </c>
      <c r="D61" s="4">
        <f t="shared" si="11"/>
        <v>11.79999999999999</v>
      </c>
      <c r="E61" s="4">
        <f t="shared" si="6"/>
        <v>22.599999999999987</v>
      </c>
      <c r="F61" s="4">
        <f t="shared" si="5"/>
        <v>17.200000000000017</v>
      </c>
      <c r="G61" s="4">
        <f t="shared" si="2"/>
        <v>6.3999999999999932</v>
      </c>
      <c r="H61" s="4">
        <f t="shared" si="8"/>
        <v>5.5999999999999961</v>
      </c>
      <c r="I61" s="4">
        <v>27</v>
      </c>
      <c r="J61" s="4">
        <v>24</v>
      </c>
      <c r="K61" s="4">
        <v>27</v>
      </c>
      <c r="L61" s="4">
        <f t="shared" si="3"/>
        <v>116</v>
      </c>
      <c r="M61" s="4">
        <f t="shared" si="7"/>
        <v>120</v>
      </c>
    </row>
    <row r="62" spans="1:13" x14ac:dyDescent="0.25">
      <c r="A62" s="5">
        <f t="shared" si="9"/>
        <v>174</v>
      </c>
      <c r="B62" s="12" t="s">
        <v>0</v>
      </c>
      <c r="C62" s="7">
        <f t="shared" si="10"/>
        <v>176</v>
      </c>
      <c r="D62" s="4">
        <f t="shared" si="11"/>
        <v>11.999999999999989</v>
      </c>
      <c r="E62" s="4">
        <f t="shared" si="6"/>
        <v>22.999999999999986</v>
      </c>
      <c r="F62" s="4">
        <f t="shared" si="5"/>
        <v>17.500000000000018</v>
      </c>
      <c r="G62" s="4">
        <f t="shared" si="2"/>
        <v>6.4999999999999929</v>
      </c>
      <c r="H62" s="4">
        <f t="shared" si="8"/>
        <v>5.6999999999999957</v>
      </c>
      <c r="I62" s="4">
        <v>28</v>
      </c>
      <c r="J62" s="4">
        <v>24</v>
      </c>
      <c r="K62" s="4">
        <v>27</v>
      </c>
      <c r="L62" s="4">
        <f t="shared" si="3"/>
        <v>118</v>
      </c>
      <c r="M62" s="4">
        <f t="shared" si="7"/>
        <v>122</v>
      </c>
    </row>
    <row r="63" spans="1:13" x14ac:dyDescent="0.25">
      <c r="A63" s="5">
        <f t="shared" ref="A63:A70" si="12">C62+1</f>
        <v>177</v>
      </c>
      <c r="B63" s="12" t="s">
        <v>0</v>
      </c>
      <c r="C63" s="7">
        <f t="shared" ref="C63:C70" si="13">A63+2</f>
        <v>179</v>
      </c>
      <c r="D63" s="4">
        <f t="shared" si="11"/>
        <v>12.199999999999989</v>
      </c>
      <c r="E63" s="4">
        <f t="shared" si="6"/>
        <v>23.399999999999984</v>
      </c>
      <c r="F63" s="4">
        <f t="shared" si="5"/>
        <v>17.800000000000018</v>
      </c>
      <c r="G63" s="4">
        <f t="shared" si="2"/>
        <v>6.5999999999999925</v>
      </c>
      <c r="H63" s="4">
        <f t="shared" si="8"/>
        <v>5.7999999999999954</v>
      </c>
      <c r="I63" s="4">
        <v>28</v>
      </c>
      <c r="J63" s="4">
        <v>25</v>
      </c>
      <c r="K63" s="4">
        <v>28</v>
      </c>
      <c r="L63" s="4">
        <f t="shared" si="3"/>
        <v>120</v>
      </c>
      <c r="M63" s="4">
        <f t="shared" si="7"/>
        <v>124</v>
      </c>
    </row>
    <row r="64" spans="1:13" x14ac:dyDescent="0.25">
      <c r="A64" s="5">
        <f t="shared" si="12"/>
        <v>180</v>
      </c>
      <c r="B64" s="12" t="s">
        <v>0</v>
      </c>
      <c r="C64" s="7">
        <f t="shared" si="13"/>
        <v>182</v>
      </c>
      <c r="D64" s="4">
        <f t="shared" si="11"/>
        <v>12.399999999999988</v>
      </c>
      <c r="E64" s="4">
        <f t="shared" si="6"/>
        <v>23.799999999999983</v>
      </c>
      <c r="F64" s="4">
        <f t="shared" si="5"/>
        <v>18.100000000000019</v>
      </c>
      <c r="G64" s="4">
        <f t="shared" si="2"/>
        <v>6.6999999999999922</v>
      </c>
      <c r="H64" s="4">
        <f t="shared" si="8"/>
        <v>5.899999999999995</v>
      </c>
      <c r="I64" s="4">
        <v>29</v>
      </c>
      <c r="J64" s="4">
        <v>25</v>
      </c>
      <c r="K64" s="4">
        <v>28</v>
      </c>
      <c r="L64" s="4">
        <f t="shared" si="3"/>
        <v>122</v>
      </c>
      <c r="M64" s="4">
        <f t="shared" si="7"/>
        <v>126</v>
      </c>
    </row>
    <row r="65" spans="1:13" x14ac:dyDescent="0.25">
      <c r="A65" s="5">
        <f t="shared" si="12"/>
        <v>183</v>
      </c>
      <c r="B65" s="12" t="s">
        <v>0</v>
      </c>
      <c r="C65" s="7">
        <f t="shared" si="13"/>
        <v>185</v>
      </c>
      <c r="D65" s="4">
        <f t="shared" si="11"/>
        <v>12.599999999999987</v>
      </c>
      <c r="E65" s="4">
        <f t="shared" si="6"/>
        <v>24.199999999999982</v>
      </c>
      <c r="F65" s="4">
        <f t="shared" si="5"/>
        <v>18.40000000000002</v>
      </c>
      <c r="G65" s="4">
        <f t="shared" si="2"/>
        <v>6.7999999999999918</v>
      </c>
      <c r="H65" s="4">
        <f t="shared" si="8"/>
        <v>5.9999999999999947</v>
      </c>
      <c r="I65" s="4">
        <v>29</v>
      </c>
      <c r="J65" s="4">
        <v>26</v>
      </c>
      <c r="K65" s="4">
        <v>29</v>
      </c>
      <c r="L65" s="4">
        <f t="shared" si="3"/>
        <v>124</v>
      </c>
      <c r="M65" s="4">
        <f t="shared" si="7"/>
        <v>128</v>
      </c>
    </row>
    <row r="66" spans="1:13" x14ac:dyDescent="0.25">
      <c r="A66" s="5">
        <f t="shared" si="12"/>
        <v>186</v>
      </c>
      <c r="B66" s="12" t="s">
        <v>0</v>
      </c>
      <c r="C66" s="7">
        <f t="shared" si="13"/>
        <v>188</v>
      </c>
      <c r="D66" s="4">
        <f t="shared" si="11"/>
        <v>12.799999999999986</v>
      </c>
      <c r="E66" s="4">
        <f t="shared" si="6"/>
        <v>24.59999999999998</v>
      </c>
      <c r="F66" s="4">
        <f t="shared" si="5"/>
        <v>18.700000000000021</v>
      </c>
      <c r="G66" s="4">
        <f t="shared" si="2"/>
        <v>6.8999999999999915</v>
      </c>
      <c r="H66" s="4">
        <f t="shared" si="8"/>
        <v>6.0999999999999943</v>
      </c>
      <c r="I66" s="4">
        <v>30</v>
      </c>
      <c r="J66" s="4">
        <v>26</v>
      </c>
      <c r="K66" s="4">
        <v>29</v>
      </c>
      <c r="L66" s="4">
        <f t="shared" si="3"/>
        <v>126</v>
      </c>
      <c r="M66" s="4">
        <f t="shared" si="7"/>
        <v>130</v>
      </c>
    </row>
    <row r="67" spans="1:13" x14ac:dyDescent="0.25">
      <c r="A67" s="5">
        <f t="shared" si="12"/>
        <v>189</v>
      </c>
      <c r="B67" s="12" t="s">
        <v>0</v>
      </c>
      <c r="C67" s="7">
        <f t="shared" si="13"/>
        <v>191</v>
      </c>
      <c r="D67" s="4">
        <f t="shared" si="11"/>
        <v>12.999999999999986</v>
      </c>
      <c r="E67" s="4">
        <f t="shared" si="6"/>
        <v>24.999999999999979</v>
      </c>
      <c r="F67" s="4">
        <f t="shared" si="5"/>
        <v>19.000000000000021</v>
      </c>
      <c r="G67" s="4">
        <f t="shared" si="2"/>
        <v>6.9999999999999911</v>
      </c>
      <c r="H67" s="4">
        <f t="shared" si="8"/>
        <v>6.199999999999994</v>
      </c>
      <c r="I67" s="4">
        <v>30</v>
      </c>
      <c r="J67" s="4">
        <v>26</v>
      </c>
      <c r="K67" s="4">
        <v>30</v>
      </c>
      <c r="L67" s="4">
        <f t="shared" si="3"/>
        <v>128</v>
      </c>
      <c r="M67" s="4">
        <f t="shared" si="7"/>
        <v>132</v>
      </c>
    </row>
    <row r="68" spans="1:13" x14ac:dyDescent="0.25">
      <c r="A68" s="5">
        <f t="shared" si="12"/>
        <v>192</v>
      </c>
      <c r="B68" s="12" t="s">
        <v>0</v>
      </c>
      <c r="C68" s="7">
        <f t="shared" si="13"/>
        <v>194</v>
      </c>
      <c r="D68" s="4">
        <f t="shared" si="11"/>
        <v>13.199999999999985</v>
      </c>
      <c r="E68" s="4">
        <f t="shared" si="6"/>
        <v>25.399999999999977</v>
      </c>
      <c r="F68" s="4">
        <f t="shared" si="5"/>
        <v>19.300000000000022</v>
      </c>
      <c r="G68" s="4">
        <f t="shared" si="2"/>
        <v>7.0999999999999908</v>
      </c>
      <c r="H68" s="4">
        <f t="shared" si="8"/>
        <v>6.2999999999999936</v>
      </c>
      <c r="I68" s="4">
        <v>31</v>
      </c>
      <c r="J68" s="4">
        <v>27</v>
      </c>
      <c r="K68" s="4">
        <v>30</v>
      </c>
      <c r="L68" s="4">
        <f t="shared" si="3"/>
        <v>130</v>
      </c>
      <c r="M68" s="4">
        <f t="shared" si="7"/>
        <v>134</v>
      </c>
    </row>
    <row r="69" spans="1:13" x14ac:dyDescent="0.25">
      <c r="A69" s="5">
        <f t="shared" si="12"/>
        <v>195</v>
      </c>
      <c r="B69" s="12" t="s">
        <v>0</v>
      </c>
      <c r="C69" s="7">
        <f t="shared" si="13"/>
        <v>197</v>
      </c>
      <c r="D69" s="4">
        <f t="shared" si="11"/>
        <v>13.399999999999984</v>
      </c>
      <c r="E69" s="4">
        <f t="shared" si="6"/>
        <v>25.799999999999976</v>
      </c>
      <c r="F69" s="4">
        <f t="shared" si="5"/>
        <v>19.600000000000023</v>
      </c>
      <c r="G69" s="4">
        <f t="shared" si="2"/>
        <v>7.1999999999999904</v>
      </c>
      <c r="H69" s="4">
        <f t="shared" si="8"/>
        <v>6.3999999999999932</v>
      </c>
      <c r="I69" s="4">
        <v>31</v>
      </c>
      <c r="J69" s="4">
        <v>27</v>
      </c>
      <c r="K69" s="4">
        <v>31</v>
      </c>
      <c r="L69" s="4">
        <f t="shared" si="3"/>
        <v>132</v>
      </c>
      <c r="M69" s="4">
        <f t="shared" si="7"/>
        <v>136</v>
      </c>
    </row>
    <row r="70" spans="1:13" x14ac:dyDescent="0.25">
      <c r="A70" s="5">
        <f t="shared" si="12"/>
        <v>198</v>
      </c>
      <c r="B70" s="12" t="s">
        <v>0</v>
      </c>
      <c r="C70" s="7">
        <f t="shared" si="13"/>
        <v>200</v>
      </c>
      <c r="D70" s="4">
        <f t="shared" si="11"/>
        <v>13.599999999999984</v>
      </c>
      <c r="E70" s="4">
        <f t="shared" si="6"/>
        <v>26.199999999999974</v>
      </c>
      <c r="F70" s="4">
        <f t="shared" si="5"/>
        <v>19.900000000000023</v>
      </c>
      <c r="G70" s="4">
        <f>G69+0.1</f>
        <v>7.2999999999999901</v>
      </c>
      <c r="H70" s="4">
        <f t="shared" si="8"/>
        <v>6.4999999999999929</v>
      </c>
      <c r="I70" s="4">
        <v>32</v>
      </c>
      <c r="J70" s="4">
        <v>28</v>
      </c>
      <c r="K70" s="4">
        <v>31</v>
      </c>
      <c r="L70" s="4">
        <f>L69+2</f>
        <v>134</v>
      </c>
      <c r="M70" s="4">
        <f t="shared" si="7"/>
        <v>138</v>
      </c>
    </row>
    <row r="71" spans="1:13" x14ac:dyDescent="0.25">
      <c r="A71" s="5">
        <f t="shared" ref="A71:A81" si="14">C70+1</f>
        <v>201</v>
      </c>
      <c r="B71" s="31" t="s">
        <v>0</v>
      </c>
      <c r="C71" s="7">
        <f t="shared" ref="C71:C81" si="15">A71+2</f>
        <v>203</v>
      </c>
      <c r="D71" s="4">
        <f t="shared" si="11"/>
        <v>13.799999999999983</v>
      </c>
      <c r="E71" s="4">
        <f t="shared" si="6"/>
        <v>26.599999999999973</v>
      </c>
      <c r="F71" s="4">
        <f t="shared" si="5"/>
        <v>20.200000000000024</v>
      </c>
      <c r="G71" s="4">
        <f t="shared" ref="G71:H81" si="16">G70+0.1</f>
        <v>7.3999999999999897</v>
      </c>
      <c r="H71" s="4">
        <f t="shared" si="8"/>
        <v>6.5999999999999925</v>
      </c>
      <c r="I71" s="4">
        <v>32</v>
      </c>
      <c r="J71" s="4">
        <v>28</v>
      </c>
      <c r="K71" s="4">
        <v>31</v>
      </c>
      <c r="L71" s="4">
        <f t="shared" ref="L71:M81" si="17">L70+2</f>
        <v>136</v>
      </c>
      <c r="M71" s="4">
        <f t="shared" si="7"/>
        <v>140</v>
      </c>
    </row>
    <row r="72" spans="1:13" x14ac:dyDescent="0.25">
      <c r="A72" s="5">
        <f t="shared" si="14"/>
        <v>204</v>
      </c>
      <c r="B72" s="31" t="s">
        <v>0</v>
      </c>
      <c r="C72" s="7">
        <f t="shared" si="15"/>
        <v>206</v>
      </c>
      <c r="D72" s="4">
        <f t="shared" si="11"/>
        <v>13.999999999999982</v>
      </c>
      <c r="E72" s="4">
        <f t="shared" si="6"/>
        <v>26.999999999999972</v>
      </c>
      <c r="F72" s="4">
        <f t="shared" ref="F72:F87" si="18">F71+0.3</f>
        <v>20.500000000000025</v>
      </c>
      <c r="G72" s="4">
        <f t="shared" si="16"/>
        <v>7.4999999999999893</v>
      </c>
      <c r="H72" s="4">
        <f t="shared" si="8"/>
        <v>6.6999999999999922</v>
      </c>
      <c r="I72" s="4">
        <v>32</v>
      </c>
      <c r="J72" s="4">
        <v>28</v>
      </c>
      <c r="K72" s="4">
        <v>31</v>
      </c>
      <c r="L72" s="4">
        <f t="shared" si="17"/>
        <v>138</v>
      </c>
      <c r="M72" s="4">
        <f t="shared" si="7"/>
        <v>142</v>
      </c>
    </row>
    <row r="73" spans="1:13" x14ac:dyDescent="0.25">
      <c r="A73" s="5">
        <f t="shared" si="14"/>
        <v>207</v>
      </c>
      <c r="B73" s="31" t="s">
        <v>0</v>
      </c>
      <c r="C73" s="7">
        <f t="shared" si="15"/>
        <v>209</v>
      </c>
      <c r="D73" s="4">
        <f t="shared" si="11"/>
        <v>14.199999999999982</v>
      </c>
      <c r="E73" s="4">
        <f t="shared" ref="E73:E87" si="19">E72+0.4</f>
        <v>27.39999999999997</v>
      </c>
      <c r="F73" s="4">
        <f t="shared" si="18"/>
        <v>20.800000000000026</v>
      </c>
      <c r="G73" s="4">
        <f t="shared" si="16"/>
        <v>7.599999999999989</v>
      </c>
      <c r="H73" s="4">
        <f t="shared" si="8"/>
        <v>6.7999999999999918</v>
      </c>
      <c r="I73" s="4">
        <v>32</v>
      </c>
      <c r="J73" s="4">
        <v>28</v>
      </c>
      <c r="K73" s="4">
        <v>31</v>
      </c>
      <c r="L73" s="4">
        <f t="shared" si="17"/>
        <v>140</v>
      </c>
      <c r="M73" s="4">
        <f t="shared" si="17"/>
        <v>144</v>
      </c>
    </row>
    <row r="74" spans="1:13" x14ac:dyDescent="0.25">
      <c r="A74" s="5">
        <f t="shared" si="14"/>
        <v>210</v>
      </c>
      <c r="B74" s="31" t="s">
        <v>0</v>
      </c>
      <c r="C74" s="7">
        <f t="shared" si="15"/>
        <v>212</v>
      </c>
      <c r="D74" s="4">
        <f t="shared" si="11"/>
        <v>14.399999999999981</v>
      </c>
      <c r="E74" s="4">
        <f t="shared" si="19"/>
        <v>27.799999999999969</v>
      </c>
      <c r="F74" s="4">
        <f t="shared" si="18"/>
        <v>21.100000000000026</v>
      </c>
      <c r="G74" s="4">
        <f t="shared" si="16"/>
        <v>7.6999999999999886</v>
      </c>
      <c r="H74" s="4">
        <f t="shared" si="16"/>
        <v>6.8999999999999915</v>
      </c>
      <c r="I74" s="4">
        <v>32</v>
      </c>
      <c r="J74" s="4">
        <v>28</v>
      </c>
      <c r="K74" s="4">
        <v>31</v>
      </c>
      <c r="L74" s="4">
        <f t="shared" si="17"/>
        <v>142</v>
      </c>
      <c r="M74" s="4">
        <f t="shared" si="17"/>
        <v>146</v>
      </c>
    </row>
    <row r="75" spans="1:13" x14ac:dyDescent="0.25">
      <c r="A75" s="5">
        <f t="shared" si="14"/>
        <v>213</v>
      </c>
      <c r="B75" s="31" t="s">
        <v>0</v>
      </c>
      <c r="C75" s="7">
        <f t="shared" si="15"/>
        <v>215</v>
      </c>
      <c r="D75" s="4">
        <f t="shared" si="11"/>
        <v>14.59999999999998</v>
      </c>
      <c r="E75" s="4">
        <f t="shared" si="19"/>
        <v>28.199999999999967</v>
      </c>
      <c r="F75" s="4">
        <f t="shared" si="18"/>
        <v>21.400000000000027</v>
      </c>
      <c r="G75" s="4">
        <f t="shared" si="16"/>
        <v>7.7999999999999883</v>
      </c>
      <c r="H75" s="4">
        <f t="shared" si="16"/>
        <v>6.9999999999999911</v>
      </c>
      <c r="I75" s="4">
        <v>32</v>
      </c>
      <c r="J75" s="4">
        <v>28</v>
      </c>
      <c r="K75" s="4">
        <v>31</v>
      </c>
      <c r="L75" s="4">
        <f t="shared" si="17"/>
        <v>144</v>
      </c>
      <c r="M75" s="4">
        <f t="shared" si="17"/>
        <v>148</v>
      </c>
    </row>
    <row r="76" spans="1:13" x14ac:dyDescent="0.25">
      <c r="A76" s="5">
        <f t="shared" si="14"/>
        <v>216</v>
      </c>
      <c r="B76" s="31" t="s">
        <v>0</v>
      </c>
      <c r="C76" s="7">
        <f t="shared" si="15"/>
        <v>218</v>
      </c>
      <c r="D76" s="4">
        <f t="shared" si="11"/>
        <v>14.799999999999979</v>
      </c>
      <c r="E76" s="4">
        <f t="shared" si="19"/>
        <v>28.599999999999966</v>
      </c>
      <c r="F76" s="4">
        <f t="shared" si="18"/>
        <v>21.700000000000028</v>
      </c>
      <c r="G76" s="4">
        <f t="shared" si="16"/>
        <v>7.8999999999999879</v>
      </c>
      <c r="H76" s="4">
        <f t="shared" si="16"/>
        <v>7.0999999999999908</v>
      </c>
      <c r="I76" s="4">
        <v>32</v>
      </c>
      <c r="J76" s="4">
        <v>28</v>
      </c>
      <c r="K76" s="4">
        <v>31</v>
      </c>
      <c r="L76" s="4">
        <f t="shared" si="17"/>
        <v>146</v>
      </c>
      <c r="M76" s="4">
        <f t="shared" si="17"/>
        <v>150</v>
      </c>
    </row>
    <row r="77" spans="1:13" x14ac:dyDescent="0.25">
      <c r="A77" s="5">
        <f t="shared" si="14"/>
        <v>219</v>
      </c>
      <c r="B77" s="31" t="s">
        <v>0</v>
      </c>
      <c r="C77" s="7">
        <f t="shared" si="15"/>
        <v>221</v>
      </c>
      <c r="D77" s="4">
        <f t="shared" si="11"/>
        <v>14.999999999999979</v>
      </c>
      <c r="E77" s="4">
        <f t="shared" si="19"/>
        <v>28.999999999999964</v>
      </c>
      <c r="F77" s="4">
        <f t="shared" si="18"/>
        <v>22.000000000000028</v>
      </c>
      <c r="G77" s="4">
        <f t="shared" si="16"/>
        <v>7.9999999999999876</v>
      </c>
      <c r="H77" s="4">
        <f t="shared" si="16"/>
        <v>7.1999999999999904</v>
      </c>
      <c r="I77" s="4">
        <v>32</v>
      </c>
      <c r="J77" s="4">
        <v>28</v>
      </c>
      <c r="K77" s="4">
        <v>31</v>
      </c>
      <c r="L77" s="4">
        <f t="shared" si="17"/>
        <v>148</v>
      </c>
      <c r="M77" s="4">
        <f t="shared" si="17"/>
        <v>152</v>
      </c>
    </row>
    <row r="78" spans="1:13" x14ac:dyDescent="0.25">
      <c r="A78" s="5">
        <f t="shared" si="14"/>
        <v>222</v>
      </c>
      <c r="B78" s="31" t="s">
        <v>0</v>
      </c>
      <c r="C78" s="7">
        <f t="shared" si="15"/>
        <v>224</v>
      </c>
      <c r="D78" s="4">
        <f t="shared" si="11"/>
        <v>15.199999999999978</v>
      </c>
      <c r="E78" s="4">
        <f t="shared" si="19"/>
        <v>29.399999999999963</v>
      </c>
      <c r="F78" s="4">
        <f t="shared" si="18"/>
        <v>22.300000000000029</v>
      </c>
      <c r="G78" s="4">
        <f t="shared" si="16"/>
        <v>8.0999999999999872</v>
      </c>
      <c r="H78" s="4">
        <f t="shared" si="16"/>
        <v>7.2999999999999901</v>
      </c>
      <c r="I78" s="4">
        <v>32</v>
      </c>
      <c r="J78" s="4">
        <v>28</v>
      </c>
      <c r="K78" s="4">
        <v>31</v>
      </c>
      <c r="L78" s="4">
        <f t="shared" si="17"/>
        <v>150</v>
      </c>
      <c r="M78" s="4">
        <f t="shared" si="17"/>
        <v>154</v>
      </c>
    </row>
    <row r="79" spans="1:13" x14ac:dyDescent="0.25">
      <c r="A79" s="5">
        <f t="shared" si="14"/>
        <v>225</v>
      </c>
      <c r="B79" s="31" t="s">
        <v>0</v>
      </c>
      <c r="C79" s="7">
        <f t="shared" si="15"/>
        <v>227</v>
      </c>
      <c r="D79" s="4">
        <f t="shared" si="11"/>
        <v>15.399999999999977</v>
      </c>
      <c r="E79" s="4">
        <f t="shared" si="19"/>
        <v>29.799999999999962</v>
      </c>
      <c r="F79" s="4">
        <f t="shared" si="18"/>
        <v>22.60000000000003</v>
      </c>
      <c r="G79" s="4">
        <f t="shared" si="16"/>
        <v>8.1999999999999869</v>
      </c>
      <c r="H79" s="4">
        <f t="shared" si="16"/>
        <v>7.3999999999999897</v>
      </c>
      <c r="I79" s="4">
        <v>32</v>
      </c>
      <c r="J79" s="4">
        <v>28</v>
      </c>
      <c r="K79" s="4">
        <v>31</v>
      </c>
      <c r="L79" s="4">
        <f t="shared" si="17"/>
        <v>152</v>
      </c>
      <c r="M79" s="4">
        <f t="shared" si="17"/>
        <v>156</v>
      </c>
    </row>
    <row r="80" spans="1:13" x14ac:dyDescent="0.25">
      <c r="A80" s="5">
        <f t="shared" si="14"/>
        <v>228</v>
      </c>
      <c r="B80" s="31" t="s">
        <v>0</v>
      </c>
      <c r="C80" s="7">
        <f t="shared" si="15"/>
        <v>230</v>
      </c>
      <c r="D80" s="4">
        <f t="shared" si="11"/>
        <v>15.599999999999977</v>
      </c>
      <c r="E80" s="4">
        <f t="shared" si="19"/>
        <v>30.19999999999996</v>
      </c>
      <c r="F80" s="4">
        <f t="shared" si="18"/>
        <v>22.900000000000031</v>
      </c>
      <c r="G80" s="4">
        <f t="shared" si="16"/>
        <v>8.2999999999999865</v>
      </c>
      <c r="H80" s="4">
        <f t="shared" si="16"/>
        <v>7.4999999999999893</v>
      </c>
      <c r="I80" s="4">
        <v>32</v>
      </c>
      <c r="J80" s="4">
        <v>28</v>
      </c>
      <c r="K80" s="4">
        <v>31</v>
      </c>
      <c r="L80" s="4">
        <f t="shared" si="17"/>
        <v>154</v>
      </c>
      <c r="M80" s="4">
        <f t="shared" si="17"/>
        <v>158</v>
      </c>
    </row>
    <row r="81" spans="1:13" x14ac:dyDescent="0.25">
      <c r="A81" s="5">
        <f t="shared" si="14"/>
        <v>231</v>
      </c>
      <c r="B81" s="31" t="s">
        <v>0</v>
      </c>
      <c r="C81" s="7">
        <f t="shared" si="15"/>
        <v>233</v>
      </c>
      <c r="D81" s="4">
        <f t="shared" si="11"/>
        <v>15.799999999999976</v>
      </c>
      <c r="E81" s="4">
        <f t="shared" si="19"/>
        <v>30.599999999999959</v>
      </c>
      <c r="F81" s="4">
        <f t="shared" si="18"/>
        <v>23.200000000000031</v>
      </c>
      <c r="G81" s="4">
        <f t="shared" si="16"/>
        <v>8.3999999999999861</v>
      </c>
      <c r="H81" s="4">
        <f t="shared" si="16"/>
        <v>7.599999999999989</v>
      </c>
      <c r="I81" s="4">
        <v>32</v>
      </c>
      <c r="J81" s="4">
        <v>28</v>
      </c>
      <c r="K81" s="4">
        <v>31</v>
      </c>
      <c r="L81" s="4">
        <f t="shared" si="17"/>
        <v>156</v>
      </c>
      <c r="M81" s="4">
        <f t="shared" si="17"/>
        <v>160</v>
      </c>
    </row>
    <row r="82" spans="1:13" x14ac:dyDescent="0.25">
      <c r="A82" s="5">
        <f t="shared" ref="A82:A87" si="20">C81+1</f>
        <v>234</v>
      </c>
      <c r="B82" s="31" t="s">
        <v>0</v>
      </c>
      <c r="C82" s="7">
        <f t="shared" ref="C82:C87" si="21">A82+2</f>
        <v>236</v>
      </c>
      <c r="D82" s="4">
        <f t="shared" si="11"/>
        <v>15.999999999999975</v>
      </c>
      <c r="E82" s="4">
        <f t="shared" si="19"/>
        <v>30.999999999999957</v>
      </c>
      <c r="F82" s="4">
        <f t="shared" si="18"/>
        <v>23.500000000000032</v>
      </c>
      <c r="G82" s="4">
        <f t="shared" ref="G82:H87" si="22">G81+0.1</f>
        <v>8.4999999999999858</v>
      </c>
      <c r="H82" s="4">
        <f t="shared" si="22"/>
        <v>7.6999999999999886</v>
      </c>
      <c r="I82" s="4">
        <v>32</v>
      </c>
      <c r="J82" s="4">
        <v>28</v>
      </c>
      <c r="K82" s="4">
        <v>31</v>
      </c>
      <c r="L82" s="4">
        <f t="shared" ref="L82:M87" si="23">L81+2</f>
        <v>158</v>
      </c>
      <c r="M82" s="4">
        <f t="shared" si="23"/>
        <v>162</v>
      </c>
    </row>
    <row r="83" spans="1:13" x14ac:dyDescent="0.25">
      <c r="A83" s="5">
        <f t="shared" si="20"/>
        <v>237</v>
      </c>
      <c r="B83" s="31" t="s">
        <v>0</v>
      </c>
      <c r="C83" s="7">
        <f t="shared" si="21"/>
        <v>239</v>
      </c>
      <c r="D83" s="4">
        <f t="shared" si="11"/>
        <v>16.199999999999974</v>
      </c>
      <c r="E83" s="4">
        <f t="shared" si="19"/>
        <v>31.399999999999956</v>
      </c>
      <c r="F83" s="4">
        <f t="shared" si="18"/>
        <v>23.800000000000033</v>
      </c>
      <c r="G83" s="4">
        <f t="shared" si="22"/>
        <v>8.5999999999999854</v>
      </c>
      <c r="H83" s="4">
        <f t="shared" si="22"/>
        <v>7.7999999999999883</v>
      </c>
      <c r="I83" s="4">
        <v>32</v>
      </c>
      <c r="J83" s="4">
        <v>28</v>
      </c>
      <c r="K83" s="4">
        <v>31</v>
      </c>
      <c r="L83" s="4">
        <f t="shared" si="23"/>
        <v>160</v>
      </c>
      <c r="M83" s="4">
        <f t="shared" si="23"/>
        <v>164</v>
      </c>
    </row>
    <row r="84" spans="1:13" x14ac:dyDescent="0.25">
      <c r="A84" s="5">
        <f t="shared" si="20"/>
        <v>240</v>
      </c>
      <c r="B84" s="31" t="s">
        <v>0</v>
      </c>
      <c r="C84" s="7">
        <f t="shared" si="21"/>
        <v>242</v>
      </c>
      <c r="D84" s="4">
        <f t="shared" si="11"/>
        <v>16.399999999999974</v>
      </c>
      <c r="E84" s="4">
        <f t="shared" si="19"/>
        <v>31.799999999999955</v>
      </c>
      <c r="F84" s="4">
        <f t="shared" si="18"/>
        <v>24.100000000000033</v>
      </c>
      <c r="G84" s="4">
        <f t="shared" si="22"/>
        <v>8.6999999999999851</v>
      </c>
      <c r="H84" s="4">
        <f t="shared" si="22"/>
        <v>7.8999999999999879</v>
      </c>
      <c r="I84" s="4">
        <v>32</v>
      </c>
      <c r="J84" s="4">
        <v>28</v>
      </c>
      <c r="K84" s="4">
        <v>31</v>
      </c>
      <c r="L84" s="4">
        <f t="shared" si="23"/>
        <v>162</v>
      </c>
      <c r="M84" s="4">
        <f t="shared" si="23"/>
        <v>166</v>
      </c>
    </row>
    <row r="85" spans="1:13" x14ac:dyDescent="0.25">
      <c r="A85" s="5">
        <f t="shared" si="20"/>
        <v>243</v>
      </c>
      <c r="B85" s="31" t="s">
        <v>0</v>
      </c>
      <c r="C85" s="7">
        <f t="shared" si="21"/>
        <v>245</v>
      </c>
      <c r="D85" s="4">
        <f t="shared" si="11"/>
        <v>16.599999999999973</v>
      </c>
      <c r="E85" s="4">
        <f t="shared" si="19"/>
        <v>32.199999999999953</v>
      </c>
      <c r="F85" s="4">
        <f t="shared" si="18"/>
        <v>24.400000000000034</v>
      </c>
      <c r="G85" s="4">
        <f t="shared" si="22"/>
        <v>8.7999999999999847</v>
      </c>
      <c r="H85" s="4">
        <f t="shared" si="22"/>
        <v>7.9999999999999876</v>
      </c>
      <c r="I85" s="4">
        <v>32</v>
      </c>
      <c r="J85" s="4">
        <v>28</v>
      </c>
      <c r="K85" s="4">
        <v>31</v>
      </c>
      <c r="L85" s="4">
        <f t="shared" si="23"/>
        <v>164</v>
      </c>
      <c r="M85" s="4">
        <f t="shared" si="23"/>
        <v>168</v>
      </c>
    </row>
    <row r="86" spans="1:13" x14ac:dyDescent="0.25">
      <c r="A86" s="5">
        <f t="shared" si="20"/>
        <v>246</v>
      </c>
      <c r="B86" s="31" t="s">
        <v>0</v>
      </c>
      <c r="C86" s="7">
        <f t="shared" si="21"/>
        <v>248</v>
      </c>
      <c r="D86" s="4">
        <f t="shared" si="11"/>
        <v>16.799999999999972</v>
      </c>
      <c r="E86" s="4">
        <f t="shared" si="19"/>
        <v>32.599999999999952</v>
      </c>
      <c r="F86" s="4">
        <f t="shared" si="18"/>
        <v>24.700000000000035</v>
      </c>
      <c r="G86" s="4">
        <f t="shared" si="22"/>
        <v>8.8999999999999844</v>
      </c>
      <c r="H86" s="4">
        <f t="shared" si="22"/>
        <v>8.0999999999999872</v>
      </c>
      <c r="I86" s="4">
        <v>32</v>
      </c>
      <c r="J86" s="4">
        <v>28</v>
      </c>
      <c r="K86" s="4">
        <v>31</v>
      </c>
      <c r="L86" s="4">
        <f t="shared" si="23"/>
        <v>166</v>
      </c>
      <c r="M86" s="4">
        <f t="shared" si="23"/>
        <v>170</v>
      </c>
    </row>
    <row r="87" spans="1:13" x14ac:dyDescent="0.25">
      <c r="A87" s="5">
        <f t="shared" si="20"/>
        <v>249</v>
      </c>
      <c r="B87" s="31" t="s">
        <v>0</v>
      </c>
      <c r="C87" s="7">
        <f t="shared" si="21"/>
        <v>251</v>
      </c>
      <c r="D87" s="4">
        <f t="shared" si="11"/>
        <v>16.999999999999972</v>
      </c>
      <c r="E87" s="4">
        <f t="shared" si="19"/>
        <v>32.99999999999995</v>
      </c>
      <c r="F87" s="4">
        <f t="shared" si="18"/>
        <v>25.000000000000036</v>
      </c>
      <c r="G87" s="4">
        <f t="shared" si="22"/>
        <v>8.999999999999984</v>
      </c>
      <c r="H87" s="4">
        <f t="shared" si="22"/>
        <v>8.1999999999999869</v>
      </c>
      <c r="I87" s="4">
        <v>32</v>
      </c>
      <c r="J87" s="4">
        <v>28</v>
      </c>
      <c r="K87" s="4">
        <v>31</v>
      </c>
      <c r="L87" s="4">
        <f t="shared" si="23"/>
        <v>168</v>
      </c>
      <c r="M87" s="4">
        <f t="shared" si="23"/>
        <v>172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11" sqref="K11"/>
    </sheetView>
  </sheetViews>
  <sheetFormatPr defaultRowHeight="15" x14ac:dyDescent="0.25"/>
  <cols>
    <col min="1" max="1" width="4" bestFit="1" customWidth="1"/>
    <col min="2" max="2" width="2" bestFit="1" customWidth="1"/>
    <col min="3" max="3" width="4" bestFit="1" customWidth="1"/>
    <col min="4" max="4" width="3" bestFit="1" customWidth="1"/>
    <col min="5" max="5" width="3.7109375" bestFit="1" customWidth="1"/>
    <col min="6" max="6" width="1.7109375" bestFit="1" customWidth="1"/>
    <col min="7" max="7" width="3" bestFit="1" customWidth="1"/>
  </cols>
  <sheetData>
    <row r="1" spans="1:11" x14ac:dyDescent="0.25">
      <c r="A1">
        <v>1</v>
      </c>
      <c r="B1">
        <v>2</v>
      </c>
      <c r="C1">
        <v>3</v>
      </c>
      <c r="D1">
        <v>4</v>
      </c>
      <c r="E1">
        <v>5</v>
      </c>
      <c r="I1">
        <v>1</v>
      </c>
      <c r="J1">
        <v>2</v>
      </c>
    </row>
    <row r="2" spans="1:11" x14ac:dyDescent="0.25">
      <c r="A2" s="5">
        <v>0</v>
      </c>
      <c r="B2" s="6"/>
      <c r="C2" s="7">
        <v>0</v>
      </c>
      <c r="D2" s="11">
        <v>-6</v>
      </c>
      <c r="E2" s="4">
        <f>D2*-1</f>
        <v>6</v>
      </c>
      <c r="I2" s="1" t="s">
        <v>33</v>
      </c>
      <c r="J2">
        <v>1</v>
      </c>
      <c r="K2" t="s">
        <v>47</v>
      </c>
    </row>
    <row r="3" spans="1:11" x14ac:dyDescent="0.25">
      <c r="A3" s="5">
        <v>1</v>
      </c>
      <c r="B3" s="6" t="s">
        <v>0</v>
      </c>
      <c r="C3" s="7">
        <v>2</v>
      </c>
      <c r="D3" s="11">
        <v>-6</v>
      </c>
      <c r="E3" s="4">
        <f t="shared" ref="E3:E23" si="0">D3*-1</f>
        <v>6</v>
      </c>
      <c r="I3" s="1" t="s">
        <v>74</v>
      </c>
      <c r="J3">
        <v>-1</v>
      </c>
      <c r="K3" t="s">
        <v>48</v>
      </c>
    </row>
    <row r="4" spans="1:11" x14ac:dyDescent="0.25">
      <c r="A4" s="5">
        <v>3</v>
      </c>
      <c r="B4" s="6" t="s">
        <v>0</v>
      </c>
      <c r="C4" s="7">
        <v>5</v>
      </c>
      <c r="D4" s="11">
        <v>-4</v>
      </c>
      <c r="E4" s="4">
        <f t="shared" si="0"/>
        <v>4</v>
      </c>
      <c r="I4" s="1" t="s">
        <v>47</v>
      </c>
      <c r="J4">
        <v>1</v>
      </c>
    </row>
    <row r="5" spans="1:11" x14ac:dyDescent="0.25">
      <c r="A5" s="5">
        <v>6</v>
      </c>
      <c r="B5" s="6" t="s">
        <v>0</v>
      </c>
      <c r="C5" s="7">
        <f>A5+2</f>
        <v>8</v>
      </c>
      <c r="D5" s="11">
        <v>-2</v>
      </c>
      <c r="E5" s="4">
        <f t="shared" si="0"/>
        <v>2</v>
      </c>
      <c r="I5" s="1" t="s">
        <v>48</v>
      </c>
      <c r="J5">
        <v>-1</v>
      </c>
    </row>
    <row r="6" spans="1:11" x14ac:dyDescent="0.25">
      <c r="A6" s="5">
        <f t="shared" ref="A6:A23" si="1">C5+1</f>
        <v>9</v>
      </c>
      <c r="B6" s="6" t="s">
        <v>0</v>
      </c>
      <c r="C6" s="7">
        <f>A6+2</f>
        <v>11</v>
      </c>
      <c r="D6" s="11">
        <v>0</v>
      </c>
      <c r="E6" s="4">
        <f t="shared" si="0"/>
        <v>0</v>
      </c>
      <c r="I6" s="1" t="s">
        <v>35</v>
      </c>
      <c r="K6" t="s">
        <v>151</v>
      </c>
    </row>
    <row r="7" spans="1:11" x14ac:dyDescent="0.25">
      <c r="A7" s="5">
        <f t="shared" si="1"/>
        <v>12</v>
      </c>
      <c r="B7" s="6" t="s">
        <v>0</v>
      </c>
      <c r="C7" s="7">
        <f>A7+2</f>
        <v>14</v>
      </c>
      <c r="D7" s="11">
        <v>1</v>
      </c>
      <c r="E7" s="4">
        <f t="shared" si="0"/>
        <v>-1</v>
      </c>
      <c r="I7" s="1" t="s">
        <v>78</v>
      </c>
      <c r="K7" t="s">
        <v>152</v>
      </c>
    </row>
    <row r="8" spans="1:11" x14ac:dyDescent="0.25">
      <c r="A8" s="5">
        <f t="shared" si="1"/>
        <v>15</v>
      </c>
      <c r="B8" s="6" t="s">
        <v>0</v>
      </c>
      <c r="C8" s="7">
        <f>A8+2</f>
        <v>17</v>
      </c>
      <c r="D8" s="11">
        <v>2</v>
      </c>
      <c r="E8" s="4">
        <f t="shared" si="0"/>
        <v>-2</v>
      </c>
    </row>
    <row r="9" spans="1:11" x14ac:dyDescent="0.25">
      <c r="A9" s="5">
        <f t="shared" si="1"/>
        <v>18</v>
      </c>
      <c r="B9" s="6" t="s">
        <v>0</v>
      </c>
      <c r="C9" s="7">
        <f>A9+2</f>
        <v>20</v>
      </c>
      <c r="D9" s="11">
        <v>3</v>
      </c>
      <c r="E9" s="4">
        <f t="shared" si="0"/>
        <v>-3</v>
      </c>
    </row>
    <row r="10" spans="1:11" x14ac:dyDescent="0.25">
      <c r="A10" s="5">
        <f t="shared" si="1"/>
        <v>21</v>
      </c>
      <c r="B10" s="6" t="s">
        <v>0</v>
      </c>
      <c r="C10" s="7">
        <v>25</v>
      </c>
      <c r="D10" s="4">
        <f t="shared" ref="D10:D23" si="2">D9+1</f>
        <v>4</v>
      </c>
      <c r="E10" s="4">
        <f t="shared" si="0"/>
        <v>-4</v>
      </c>
    </row>
    <row r="11" spans="1:11" x14ac:dyDescent="0.25">
      <c r="A11" s="5">
        <f t="shared" si="1"/>
        <v>26</v>
      </c>
      <c r="B11" s="6" t="s">
        <v>0</v>
      </c>
      <c r="C11" s="7">
        <f>C10+5</f>
        <v>30</v>
      </c>
      <c r="D11" s="4">
        <f t="shared" si="2"/>
        <v>5</v>
      </c>
      <c r="E11" s="4">
        <f t="shared" si="0"/>
        <v>-5</v>
      </c>
    </row>
    <row r="12" spans="1:11" x14ac:dyDescent="0.25">
      <c r="A12" s="5">
        <f t="shared" si="1"/>
        <v>31</v>
      </c>
      <c r="B12" s="6" t="s">
        <v>0</v>
      </c>
      <c r="C12" s="7">
        <f t="shared" ref="C12:C45" si="3">C11+5</f>
        <v>35</v>
      </c>
      <c r="D12" s="4">
        <f t="shared" si="2"/>
        <v>6</v>
      </c>
      <c r="E12" s="4">
        <f t="shared" si="0"/>
        <v>-6</v>
      </c>
    </row>
    <row r="13" spans="1:11" x14ac:dyDescent="0.25">
      <c r="A13" s="5">
        <f t="shared" si="1"/>
        <v>36</v>
      </c>
      <c r="B13" s="6" t="s">
        <v>0</v>
      </c>
      <c r="C13" s="7">
        <f t="shared" si="3"/>
        <v>40</v>
      </c>
      <c r="D13" s="4">
        <f t="shared" si="2"/>
        <v>7</v>
      </c>
      <c r="E13" s="4">
        <f t="shared" si="0"/>
        <v>-7</v>
      </c>
    </row>
    <row r="14" spans="1:11" x14ac:dyDescent="0.25">
      <c r="A14" s="5">
        <f t="shared" si="1"/>
        <v>41</v>
      </c>
      <c r="B14" s="6" t="s">
        <v>0</v>
      </c>
      <c r="C14" s="7">
        <f t="shared" si="3"/>
        <v>45</v>
      </c>
      <c r="D14" s="4">
        <f t="shared" si="2"/>
        <v>8</v>
      </c>
      <c r="E14" s="4">
        <f t="shared" si="0"/>
        <v>-8</v>
      </c>
    </row>
    <row r="15" spans="1:11" x14ac:dyDescent="0.25">
      <c r="A15" s="5">
        <f t="shared" si="1"/>
        <v>46</v>
      </c>
      <c r="B15" s="6" t="s">
        <v>0</v>
      </c>
      <c r="C15" s="7">
        <f t="shared" si="3"/>
        <v>50</v>
      </c>
      <c r="D15" s="4">
        <f t="shared" si="2"/>
        <v>9</v>
      </c>
      <c r="E15" s="4">
        <f t="shared" si="0"/>
        <v>-9</v>
      </c>
    </row>
    <row r="16" spans="1:11" x14ac:dyDescent="0.25">
      <c r="A16" s="5">
        <f t="shared" si="1"/>
        <v>51</v>
      </c>
      <c r="B16" s="6" t="s">
        <v>0</v>
      </c>
      <c r="C16" s="7">
        <f t="shared" si="3"/>
        <v>55</v>
      </c>
      <c r="D16" s="4">
        <f t="shared" si="2"/>
        <v>10</v>
      </c>
      <c r="E16" s="4">
        <f t="shared" si="0"/>
        <v>-10</v>
      </c>
    </row>
    <row r="17" spans="1:5" x14ac:dyDescent="0.25">
      <c r="A17" s="5">
        <f t="shared" si="1"/>
        <v>56</v>
      </c>
      <c r="B17" s="6" t="s">
        <v>0</v>
      </c>
      <c r="C17" s="7">
        <f t="shared" si="3"/>
        <v>60</v>
      </c>
      <c r="D17" s="4">
        <f t="shared" si="2"/>
        <v>11</v>
      </c>
      <c r="E17" s="4">
        <f t="shared" si="0"/>
        <v>-11</v>
      </c>
    </row>
    <row r="18" spans="1:5" x14ac:dyDescent="0.25">
      <c r="A18" s="5">
        <f t="shared" si="1"/>
        <v>61</v>
      </c>
      <c r="B18" s="6" t="s">
        <v>0</v>
      </c>
      <c r="C18" s="7">
        <f t="shared" si="3"/>
        <v>65</v>
      </c>
      <c r="D18" s="4">
        <f t="shared" si="2"/>
        <v>12</v>
      </c>
      <c r="E18" s="4">
        <f t="shared" si="0"/>
        <v>-12</v>
      </c>
    </row>
    <row r="19" spans="1:5" x14ac:dyDescent="0.25">
      <c r="A19" s="5">
        <f t="shared" si="1"/>
        <v>66</v>
      </c>
      <c r="B19" s="6" t="s">
        <v>0</v>
      </c>
      <c r="C19" s="7">
        <f t="shared" si="3"/>
        <v>70</v>
      </c>
      <c r="D19" s="4">
        <f t="shared" si="2"/>
        <v>13</v>
      </c>
      <c r="E19" s="4">
        <f t="shared" si="0"/>
        <v>-13</v>
      </c>
    </row>
    <row r="20" spans="1:5" x14ac:dyDescent="0.25">
      <c r="A20" s="5">
        <f t="shared" si="1"/>
        <v>71</v>
      </c>
      <c r="B20" s="6" t="s">
        <v>0</v>
      </c>
      <c r="C20" s="7">
        <f t="shared" si="3"/>
        <v>75</v>
      </c>
      <c r="D20" s="4">
        <f t="shared" si="2"/>
        <v>14</v>
      </c>
      <c r="E20" s="4">
        <f t="shared" si="0"/>
        <v>-14</v>
      </c>
    </row>
    <row r="21" spans="1:5" x14ac:dyDescent="0.25">
      <c r="A21" s="5">
        <f t="shared" si="1"/>
        <v>76</v>
      </c>
      <c r="B21" s="6" t="s">
        <v>0</v>
      </c>
      <c r="C21" s="7">
        <f t="shared" si="3"/>
        <v>80</v>
      </c>
      <c r="D21" s="4">
        <f t="shared" si="2"/>
        <v>15</v>
      </c>
      <c r="E21" s="4">
        <f t="shared" si="0"/>
        <v>-15</v>
      </c>
    </row>
    <row r="22" spans="1:5" x14ac:dyDescent="0.25">
      <c r="A22" s="5">
        <f t="shared" si="1"/>
        <v>81</v>
      </c>
      <c r="B22" s="6" t="s">
        <v>0</v>
      </c>
      <c r="C22" s="7">
        <f t="shared" si="3"/>
        <v>85</v>
      </c>
      <c r="D22" s="4">
        <f t="shared" si="2"/>
        <v>16</v>
      </c>
      <c r="E22" s="4">
        <f t="shared" si="0"/>
        <v>-16</v>
      </c>
    </row>
    <row r="23" spans="1:5" x14ac:dyDescent="0.25">
      <c r="A23" s="5">
        <f t="shared" si="1"/>
        <v>86</v>
      </c>
      <c r="B23" s="6" t="s">
        <v>0</v>
      </c>
      <c r="C23" s="7">
        <f t="shared" si="3"/>
        <v>90</v>
      </c>
      <c r="D23" s="4">
        <f t="shared" si="2"/>
        <v>17</v>
      </c>
      <c r="E23" s="4">
        <f t="shared" si="0"/>
        <v>-17</v>
      </c>
    </row>
    <row r="24" spans="1:5" x14ac:dyDescent="0.25">
      <c r="A24" s="5">
        <f t="shared" ref="A24:A45" si="4">C23+1</f>
        <v>91</v>
      </c>
      <c r="B24" s="12" t="s">
        <v>0</v>
      </c>
      <c r="C24" s="7">
        <f t="shared" si="3"/>
        <v>95</v>
      </c>
      <c r="D24" s="4">
        <f t="shared" ref="D24:D45" si="5">D23+1</f>
        <v>18</v>
      </c>
      <c r="E24" s="4">
        <f t="shared" ref="E24:E45" si="6">D24*-1</f>
        <v>-18</v>
      </c>
    </row>
    <row r="25" spans="1:5" x14ac:dyDescent="0.25">
      <c r="A25" s="5">
        <f t="shared" si="4"/>
        <v>96</v>
      </c>
      <c r="B25" s="12" t="s">
        <v>0</v>
      </c>
      <c r="C25" s="7">
        <f t="shared" si="3"/>
        <v>100</v>
      </c>
      <c r="D25" s="4">
        <f t="shared" si="5"/>
        <v>19</v>
      </c>
      <c r="E25" s="4">
        <f t="shared" si="6"/>
        <v>-19</v>
      </c>
    </row>
    <row r="26" spans="1:5" x14ac:dyDescent="0.25">
      <c r="A26" s="5">
        <f t="shared" si="4"/>
        <v>101</v>
      </c>
      <c r="B26" s="12" t="s">
        <v>0</v>
      </c>
      <c r="C26" s="7">
        <f t="shared" si="3"/>
        <v>105</v>
      </c>
      <c r="D26" s="4">
        <f t="shared" si="5"/>
        <v>20</v>
      </c>
      <c r="E26" s="4">
        <f t="shared" si="6"/>
        <v>-20</v>
      </c>
    </row>
    <row r="27" spans="1:5" x14ac:dyDescent="0.25">
      <c r="A27" s="5">
        <f t="shared" si="4"/>
        <v>106</v>
      </c>
      <c r="B27" s="12" t="s">
        <v>0</v>
      </c>
      <c r="C27" s="7">
        <f t="shared" si="3"/>
        <v>110</v>
      </c>
      <c r="D27" s="4">
        <f t="shared" si="5"/>
        <v>21</v>
      </c>
      <c r="E27" s="4">
        <f t="shared" si="6"/>
        <v>-21</v>
      </c>
    </row>
    <row r="28" spans="1:5" x14ac:dyDescent="0.25">
      <c r="A28" s="5">
        <f t="shared" si="4"/>
        <v>111</v>
      </c>
      <c r="B28" s="12" t="s">
        <v>0</v>
      </c>
      <c r="C28" s="7">
        <f t="shared" si="3"/>
        <v>115</v>
      </c>
      <c r="D28" s="4">
        <f t="shared" si="5"/>
        <v>22</v>
      </c>
      <c r="E28" s="4">
        <f t="shared" si="6"/>
        <v>-22</v>
      </c>
    </row>
    <row r="29" spans="1:5" x14ac:dyDescent="0.25">
      <c r="A29" s="5">
        <f t="shared" si="4"/>
        <v>116</v>
      </c>
      <c r="B29" s="12" t="s">
        <v>0</v>
      </c>
      <c r="C29" s="7">
        <f t="shared" si="3"/>
        <v>120</v>
      </c>
      <c r="D29" s="4">
        <f t="shared" si="5"/>
        <v>23</v>
      </c>
      <c r="E29" s="4">
        <f t="shared" si="6"/>
        <v>-23</v>
      </c>
    </row>
    <row r="30" spans="1:5" x14ac:dyDescent="0.25">
      <c r="A30" s="5">
        <f t="shared" si="4"/>
        <v>121</v>
      </c>
      <c r="B30" s="12" t="s">
        <v>0</v>
      </c>
      <c r="C30" s="7">
        <f t="shared" si="3"/>
        <v>125</v>
      </c>
      <c r="D30" s="4">
        <f t="shared" si="5"/>
        <v>24</v>
      </c>
      <c r="E30" s="4">
        <f t="shared" si="6"/>
        <v>-24</v>
      </c>
    </row>
    <row r="31" spans="1:5" x14ac:dyDescent="0.25">
      <c r="A31" s="5">
        <f t="shared" si="4"/>
        <v>126</v>
      </c>
      <c r="B31" s="12" t="s">
        <v>0</v>
      </c>
      <c r="C31" s="7">
        <f t="shared" si="3"/>
        <v>130</v>
      </c>
      <c r="D31" s="4">
        <f t="shared" si="5"/>
        <v>25</v>
      </c>
      <c r="E31" s="4">
        <f t="shared" si="6"/>
        <v>-25</v>
      </c>
    </row>
    <row r="32" spans="1:5" x14ac:dyDescent="0.25">
      <c r="A32" s="5">
        <f t="shared" si="4"/>
        <v>131</v>
      </c>
      <c r="B32" s="12" t="s">
        <v>0</v>
      </c>
      <c r="C32" s="7">
        <f t="shared" si="3"/>
        <v>135</v>
      </c>
      <c r="D32" s="4">
        <f t="shared" si="5"/>
        <v>26</v>
      </c>
      <c r="E32" s="4">
        <f t="shared" si="6"/>
        <v>-26</v>
      </c>
    </row>
    <row r="33" spans="1:5" x14ac:dyDescent="0.25">
      <c r="A33" s="5">
        <f t="shared" si="4"/>
        <v>136</v>
      </c>
      <c r="B33" s="12" t="s">
        <v>0</v>
      </c>
      <c r="C33" s="7">
        <f t="shared" si="3"/>
        <v>140</v>
      </c>
      <c r="D33" s="4">
        <f t="shared" si="5"/>
        <v>27</v>
      </c>
      <c r="E33" s="4">
        <f t="shared" si="6"/>
        <v>-27</v>
      </c>
    </row>
    <row r="34" spans="1:5" x14ac:dyDescent="0.25">
      <c r="A34" s="5">
        <f t="shared" si="4"/>
        <v>141</v>
      </c>
      <c r="B34" s="12" t="s">
        <v>0</v>
      </c>
      <c r="C34" s="7">
        <f t="shared" si="3"/>
        <v>145</v>
      </c>
      <c r="D34" s="4">
        <f t="shared" si="5"/>
        <v>28</v>
      </c>
      <c r="E34" s="4">
        <f t="shared" si="6"/>
        <v>-28</v>
      </c>
    </row>
    <row r="35" spans="1:5" x14ac:dyDescent="0.25">
      <c r="A35" s="5">
        <f t="shared" si="4"/>
        <v>146</v>
      </c>
      <c r="B35" s="12" t="s">
        <v>0</v>
      </c>
      <c r="C35" s="7">
        <f t="shared" si="3"/>
        <v>150</v>
      </c>
      <c r="D35" s="4">
        <f t="shared" si="5"/>
        <v>29</v>
      </c>
      <c r="E35" s="4">
        <f t="shared" si="6"/>
        <v>-29</v>
      </c>
    </row>
    <row r="36" spans="1:5" x14ac:dyDescent="0.25">
      <c r="A36" s="5">
        <f t="shared" si="4"/>
        <v>151</v>
      </c>
      <c r="B36" s="12" t="s">
        <v>0</v>
      </c>
      <c r="C36" s="7">
        <f t="shared" si="3"/>
        <v>155</v>
      </c>
      <c r="D36" s="4">
        <f t="shared" si="5"/>
        <v>30</v>
      </c>
      <c r="E36" s="4">
        <f t="shared" si="6"/>
        <v>-30</v>
      </c>
    </row>
    <row r="37" spans="1:5" x14ac:dyDescent="0.25">
      <c r="A37" s="5">
        <f t="shared" si="4"/>
        <v>156</v>
      </c>
      <c r="B37" s="12" t="s">
        <v>0</v>
      </c>
      <c r="C37" s="7">
        <f t="shared" si="3"/>
        <v>160</v>
      </c>
      <c r="D37" s="4">
        <f t="shared" si="5"/>
        <v>31</v>
      </c>
      <c r="E37" s="4">
        <f t="shared" si="6"/>
        <v>-31</v>
      </c>
    </row>
    <row r="38" spans="1:5" x14ac:dyDescent="0.25">
      <c r="A38" s="5">
        <f t="shared" si="4"/>
        <v>161</v>
      </c>
      <c r="B38" s="12" t="s">
        <v>0</v>
      </c>
      <c r="C38" s="7">
        <f t="shared" si="3"/>
        <v>165</v>
      </c>
      <c r="D38" s="4">
        <f t="shared" si="5"/>
        <v>32</v>
      </c>
      <c r="E38" s="4">
        <f t="shared" si="6"/>
        <v>-32</v>
      </c>
    </row>
    <row r="39" spans="1:5" x14ac:dyDescent="0.25">
      <c r="A39" s="5">
        <f t="shared" si="4"/>
        <v>166</v>
      </c>
      <c r="B39" s="12" t="s">
        <v>0</v>
      </c>
      <c r="C39" s="7">
        <f t="shared" si="3"/>
        <v>170</v>
      </c>
      <c r="D39" s="4">
        <f t="shared" si="5"/>
        <v>33</v>
      </c>
      <c r="E39" s="4">
        <f t="shared" si="6"/>
        <v>-33</v>
      </c>
    </row>
    <row r="40" spans="1:5" x14ac:dyDescent="0.25">
      <c r="A40" s="5">
        <f t="shared" si="4"/>
        <v>171</v>
      </c>
      <c r="B40" s="12" t="s">
        <v>0</v>
      </c>
      <c r="C40" s="7">
        <f t="shared" si="3"/>
        <v>175</v>
      </c>
      <c r="D40" s="4">
        <f t="shared" si="5"/>
        <v>34</v>
      </c>
      <c r="E40" s="4">
        <f t="shared" si="6"/>
        <v>-34</v>
      </c>
    </row>
    <row r="41" spans="1:5" x14ac:dyDescent="0.25">
      <c r="A41" s="5">
        <f t="shared" si="4"/>
        <v>176</v>
      </c>
      <c r="B41" s="12" t="s">
        <v>0</v>
      </c>
      <c r="C41" s="7">
        <f t="shared" si="3"/>
        <v>180</v>
      </c>
      <c r="D41" s="4">
        <f t="shared" si="5"/>
        <v>35</v>
      </c>
      <c r="E41" s="4">
        <f t="shared" si="6"/>
        <v>-35</v>
      </c>
    </row>
    <row r="42" spans="1:5" x14ac:dyDescent="0.25">
      <c r="A42" s="5">
        <f t="shared" si="4"/>
        <v>181</v>
      </c>
      <c r="B42" s="12" t="s">
        <v>0</v>
      </c>
      <c r="C42" s="7">
        <f t="shared" si="3"/>
        <v>185</v>
      </c>
      <c r="D42" s="4">
        <f t="shared" si="5"/>
        <v>36</v>
      </c>
      <c r="E42" s="4">
        <f t="shared" si="6"/>
        <v>-36</v>
      </c>
    </row>
    <row r="43" spans="1:5" x14ac:dyDescent="0.25">
      <c r="A43" s="5">
        <f t="shared" si="4"/>
        <v>186</v>
      </c>
      <c r="B43" s="12" t="s">
        <v>0</v>
      </c>
      <c r="C43" s="7">
        <f t="shared" si="3"/>
        <v>190</v>
      </c>
      <c r="D43" s="4">
        <f t="shared" si="5"/>
        <v>37</v>
      </c>
      <c r="E43" s="4">
        <f t="shared" si="6"/>
        <v>-37</v>
      </c>
    </row>
    <row r="44" spans="1:5" x14ac:dyDescent="0.25">
      <c r="A44" s="5">
        <f t="shared" si="4"/>
        <v>191</v>
      </c>
      <c r="B44" s="12" t="s">
        <v>0</v>
      </c>
      <c r="C44" s="7">
        <f t="shared" si="3"/>
        <v>195</v>
      </c>
      <c r="D44" s="4">
        <f t="shared" si="5"/>
        <v>38</v>
      </c>
      <c r="E44" s="4">
        <f t="shared" si="6"/>
        <v>-38</v>
      </c>
    </row>
    <row r="45" spans="1:5" x14ac:dyDescent="0.25">
      <c r="A45" s="5">
        <f t="shared" si="4"/>
        <v>196</v>
      </c>
      <c r="B45" s="12" t="s">
        <v>0</v>
      </c>
      <c r="C45" s="7">
        <f t="shared" si="3"/>
        <v>200</v>
      </c>
      <c r="D45" s="4">
        <f t="shared" si="5"/>
        <v>39</v>
      </c>
      <c r="E45" s="4">
        <f t="shared" si="6"/>
        <v>-39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3" workbookViewId="0">
      <selection activeCell="E6" sqref="E6"/>
    </sheetView>
  </sheetViews>
  <sheetFormatPr defaultRowHeight="15" x14ac:dyDescent="0.25"/>
  <cols>
    <col min="1" max="1" width="11.5703125" customWidth="1"/>
    <col min="2" max="2" width="3.42578125" customWidth="1"/>
    <col min="3" max="3" width="13.140625" customWidth="1"/>
  </cols>
  <sheetData>
    <row r="1" spans="1:13" x14ac:dyDescent="0.25">
      <c r="A1">
        <v>1</v>
      </c>
      <c r="B1">
        <v>2</v>
      </c>
      <c r="C1">
        <v>3</v>
      </c>
      <c r="D1">
        <v>4</v>
      </c>
      <c r="E1">
        <v>5</v>
      </c>
    </row>
    <row r="2" spans="1:13" x14ac:dyDescent="0.25">
      <c r="A2" s="187"/>
      <c r="B2" s="188"/>
      <c r="C2" s="189"/>
      <c r="D2" s="4" t="s">
        <v>12</v>
      </c>
      <c r="E2" s="4" t="s">
        <v>13</v>
      </c>
      <c r="H2">
        <v>1</v>
      </c>
      <c r="I2" t="s">
        <v>35</v>
      </c>
      <c r="K2" t="s">
        <v>35</v>
      </c>
      <c r="L2">
        <v>150</v>
      </c>
      <c r="M2">
        <v>220</v>
      </c>
    </row>
    <row r="3" spans="1:13" x14ac:dyDescent="0.25">
      <c r="A3" s="4">
        <v>0</v>
      </c>
      <c r="B3" s="4" t="s">
        <v>11</v>
      </c>
      <c r="C3" s="4">
        <v>30</v>
      </c>
      <c r="D3" s="4">
        <v>8</v>
      </c>
      <c r="E3" s="4">
        <v>1</v>
      </c>
      <c r="H3">
        <f>1+H2</f>
        <v>2</v>
      </c>
      <c r="I3" t="s">
        <v>35</v>
      </c>
      <c r="K3" t="s">
        <v>78</v>
      </c>
      <c r="L3">
        <v>100</v>
      </c>
      <c r="M3">
        <v>150</v>
      </c>
    </row>
    <row r="4" spans="1:13" x14ac:dyDescent="0.25">
      <c r="A4" s="4">
        <f>C3+1</f>
        <v>31</v>
      </c>
      <c r="B4" s="4" t="s">
        <v>11</v>
      </c>
      <c r="C4" s="4">
        <f>C3*2</f>
        <v>60</v>
      </c>
      <c r="D4" s="4">
        <v>4</v>
      </c>
      <c r="E4" s="4" t="s">
        <v>14</v>
      </c>
      <c r="H4">
        <f t="shared" ref="H4:H11" si="0">1+H3</f>
        <v>3</v>
      </c>
      <c r="I4" t="s">
        <v>35</v>
      </c>
    </row>
    <row r="5" spans="1:13" x14ac:dyDescent="0.25">
      <c r="A5" s="4">
        <f t="shared" ref="A5:A18" si="1">C4+1</f>
        <v>61</v>
      </c>
      <c r="B5" s="4" t="s">
        <v>11</v>
      </c>
      <c r="C5" s="4">
        <f t="shared" ref="C5:C34" si="2">C4*2</f>
        <v>120</v>
      </c>
      <c r="D5" s="4">
        <v>2</v>
      </c>
      <c r="E5" s="4" t="s">
        <v>15</v>
      </c>
      <c r="H5">
        <f t="shared" si="0"/>
        <v>4</v>
      </c>
      <c r="I5" t="s">
        <v>78</v>
      </c>
    </row>
    <row r="6" spans="1:13" x14ac:dyDescent="0.25">
      <c r="A6" s="4">
        <f t="shared" si="1"/>
        <v>121</v>
      </c>
      <c r="B6" s="4" t="s">
        <v>11</v>
      </c>
      <c r="C6" s="4">
        <f t="shared" si="2"/>
        <v>240</v>
      </c>
      <c r="D6" s="4">
        <v>0</v>
      </c>
      <c r="E6" s="4" t="s">
        <v>16</v>
      </c>
      <c r="H6">
        <f t="shared" si="0"/>
        <v>5</v>
      </c>
      <c r="I6" t="s">
        <v>35</v>
      </c>
    </row>
    <row r="7" spans="1:13" x14ac:dyDescent="0.25">
      <c r="A7" s="4">
        <f t="shared" si="1"/>
        <v>241</v>
      </c>
      <c r="B7" s="4" t="s">
        <v>11</v>
      </c>
      <c r="C7" s="4">
        <f t="shared" si="2"/>
        <v>480</v>
      </c>
      <c r="D7" s="4">
        <v>-2</v>
      </c>
      <c r="E7" s="4" t="s">
        <v>17</v>
      </c>
      <c r="H7">
        <f t="shared" si="0"/>
        <v>6</v>
      </c>
      <c r="I7" t="s">
        <v>35</v>
      </c>
    </row>
    <row r="8" spans="1:13" x14ac:dyDescent="0.25">
      <c r="A8" s="4">
        <f t="shared" si="1"/>
        <v>481</v>
      </c>
      <c r="B8" s="4" t="s">
        <v>11</v>
      </c>
      <c r="C8" s="4">
        <f t="shared" si="2"/>
        <v>960</v>
      </c>
      <c r="D8" s="4">
        <f>D7-2</f>
        <v>-4</v>
      </c>
      <c r="E8" s="4" t="s">
        <v>18</v>
      </c>
      <c r="H8">
        <f t="shared" si="0"/>
        <v>7</v>
      </c>
      <c r="I8" t="s">
        <v>35</v>
      </c>
    </row>
    <row r="9" spans="1:13" x14ac:dyDescent="0.25">
      <c r="A9" s="4">
        <f t="shared" si="1"/>
        <v>961</v>
      </c>
      <c r="B9" s="4" t="s">
        <v>11</v>
      </c>
      <c r="C9" s="4">
        <f t="shared" si="2"/>
        <v>1920</v>
      </c>
      <c r="D9" s="4">
        <f t="shared" ref="D9:D34" si="3">D8-2</f>
        <v>-6</v>
      </c>
      <c r="E9" s="4" t="s">
        <v>19</v>
      </c>
      <c r="H9">
        <f t="shared" si="0"/>
        <v>8</v>
      </c>
      <c r="I9" t="s">
        <v>78</v>
      </c>
    </row>
    <row r="10" spans="1:13" x14ac:dyDescent="0.25">
      <c r="A10" s="4">
        <f t="shared" si="1"/>
        <v>1921</v>
      </c>
      <c r="B10" s="4" t="s">
        <v>11</v>
      </c>
      <c r="C10" s="4">
        <f t="shared" si="2"/>
        <v>3840</v>
      </c>
      <c r="D10" s="4">
        <f t="shared" si="3"/>
        <v>-8</v>
      </c>
      <c r="E10" s="4" t="s">
        <v>20</v>
      </c>
      <c r="H10">
        <f t="shared" si="0"/>
        <v>9</v>
      </c>
      <c r="I10" t="s">
        <v>35</v>
      </c>
    </row>
    <row r="11" spans="1:13" x14ac:dyDescent="0.25">
      <c r="A11" s="4">
        <f t="shared" si="1"/>
        <v>3841</v>
      </c>
      <c r="B11" s="4" t="s">
        <v>11</v>
      </c>
      <c r="C11" s="4">
        <f t="shared" si="2"/>
        <v>7680</v>
      </c>
      <c r="D11" s="4">
        <f t="shared" si="3"/>
        <v>-10</v>
      </c>
      <c r="E11" s="4" t="s">
        <v>21</v>
      </c>
      <c r="H11">
        <f t="shared" si="0"/>
        <v>10</v>
      </c>
      <c r="I11" t="s">
        <v>35</v>
      </c>
    </row>
    <row r="12" spans="1:13" x14ac:dyDescent="0.25">
      <c r="A12" s="4">
        <f t="shared" si="1"/>
        <v>7681</v>
      </c>
      <c r="B12" s="4" t="s">
        <v>11</v>
      </c>
      <c r="C12" s="4">
        <f t="shared" si="2"/>
        <v>15360</v>
      </c>
      <c r="D12" s="4">
        <f t="shared" si="3"/>
        <v>-12</v>
      </c>
      <c r="E12" s="4" t="s">
        <v>22</v>
      </c>
    </row>
    <row r="13" spans="1:13" x14ac:dyDescent="0.25">
      <c r="A13" s="4">
        <f t="shared" si="1"/>
        <v>15361</v>
      </c>
      <c r="B13" s="4" t="s">
        <v>11</v>
      </c>
      <c r="C13" s="4">
        <f t="shared" si="2"/>
        <v>30720</v>
      </c>
      <c r="D13" s="4">
        <f t="shared" si="3"/>
        <v>-14</v>
      </c>
      <c r="E13" s="4" t="s">
        <v>23</v>
      </c>
    </row>
    <row r="14" spans="1:13" x14ac:dyDescent="0.25">
      <c r="A14" s="4">
        <f t="shared" si="1"/>
        <v>30721</v>
      </c>
      <c r="B14" s="4" t="s">
        <v>11</v>
      </c>
      <c r="C14" s="4">
        <f t="shared" si="2"/>
        <v>61440</v>
      </c>
      <c r="D14" s="4">
        <f t="shared" si="3"/>
        <v>-16</v>
      </c>
      <c r="E14" s="4" t="s">
        <v>24</v>
      </c>
    </row>
    <row r="15" spans="1:13" x14ac:dyDescent="0.25">
      <c r="A15" s="4">
        <f t="shared" si="1"/>
        <v>61441</v>
      </c>
      <c r="B15" s="4" t="s">
        <v>11</v>
      </c>
      <c r="C15" s="4">
        <f t="shared" si="2"/>
        <v>122880</v>
      </c>
      <c r="D15" s="4">
        <f t="shared" si="3"/>
        <v>-18</v>
      </c>
      <c r="E15" s="4" t="s">
        <v>25</v>
      </c>
    </row>
    <row r="16" spans="1:13" x14ac:dyDescent="0.25">
      <c r="A16" s="4">
        <f t="shared" si="1"/>
        <v>122881</v>
      </c>
      <c r="B16" s="4" t="s">
        <v>11</v>
      </c>
      <c r="C16" s="4">
        <f t="shared" si="2"/>
        <v>245760</v>
      </c>
      <c r="D16" s="4">
        <f t="shared" si="3"/>
        <v>-20</v>
      </c>
      <c r="E16" s="4" t="s">
        <v>26</v>
      </c>
    </row>
    <row r="17" spans="1:5" x14ac:dyDescent="0.25">
      <c r="A17" s="4">
        <f t="shared" si="1"/>
        <v>245761</v>
      </c>
      <c r="B17" s="4" t="s">
        <v>11</v>
      </c>
      <c r="C17" s="4">
        <f t="shared" si="2"/>
        <v>491520</v>
      </c>
      <c r="D17" s="4">
        <f t="shared" si="3"/>
        <v>-22</v>
      </c>
      <c r="E17" s="4" t="s">
        <v>27</v>
      </c>
    </row>
    <row r="18" spans="1:5" x14ac:dyDescent="0.25">
      <c r="A18" s="4">
        <f t="shared" si="1"/>
        <v>491521</v>
      </c>
      <c r="B18" s="4" t="s">
        <v>11</v>
      </c>
      <c r="C18" s="4">
        <f t="shared" si="2"/>
        <v>983040</v>
      </c>
      <c r="D18" s="4">
        <f t="shared" si="3"/>
        <v>-24</v>
      </c>
      <c r="E18" s="4" t="s">
        <v>28</v>
      </c>
    </row>
    <row r="19" spans="1:5" x14ac:dyDescent="0.25">
      <c r="A19" s="4">
        <f t="shared" ref="A19:A24" si="4">C18+1</f>
        <v>983041</v>
      </c>
      <c r="B19" s="4" t="s">
        <v>11</v>
      </c>
      <c r="C19" s="4">
        <f t="shared" si="2"/>
        <v>1966080</v>
      </c>
      <c r="D19" s="4">
        <f t="shared" si="3"/>
        <v>-26</v>
      </c>
      <c r="E19" s="4" t="s">
        <v>68</v>
      </c>
    </row>
    <row r="20" spans="1:5" x14ac:dyDescent="0.25">
      <c r="A20" s="4">
        <f t="shared" si="4"/>
        <v>1966081</v>
      </c>
      <c r="B20" s="4" t="s">
        <v>11</v>
      </c>
      <c r="C20" s="4">
        <f t="shared" si="2"/>
        <v>3932160</v>
      </c>
      <c r="D20" s="4">
        <f t="shared" si="3"/>
        <v>-28</v>
      </c>
      <c r="E20" s="4" t="s">
        <v>69</v>
      </c>
    </row>
    <row r="21" spans="1:5" x14ac:dyDescent="0.25">
      <c r="A21" s="4">
        <f t="shared" si="4"/>
        <v>3932161</v>
      </c>
      <c r="B21" s="4" t="s">
        <v>11</v>
      </c>
      <c r="C21" s="4">
        <f t="shared" si="2"/>
        <v>7864320</v>
      </c>
      <c r="D21" s="4">
        <f t="shared" si="3"/>
        <v>-30</v>
      </c>
      <c r="E21" s="4" t="s">
        <v>70</v>
      </c>
    </row>
    <row r="22" spans="1:5" x14ac:dyDescent="0.25">
      <c r="A22" s="4">
        <f t="shared" si="4"/>
        <v>7864321</v>
      </c>
      <c r="B22" s="4" t="s">
        <v>11</v>
      </c>
      <c r="C22" s="4">
        <f t="shared" si="2"/>
        <v>15728640</v>
      </c>
      <c r="D22" s="4">
        <f t="shared" si="3"/>
        <v>-32</v>
      </c>
      <c r="E22" s="4" t="s">
        <v>71</v>
      </c>
    </row>
    <row r="23" spans="1:5" x14ac:dyDescent="0.25">
      <c r="A23" s="4">
        <f t="shared" si="4"/>
        <v>15728641</v>
      </c>
      <c r="B23" s="4" t="s">
        <v>11</v>
      </c>
      <c r="C23" s="4">
        <f t="shared" si="2"/>
        <v>31457280</v>
      </c>
      <c r="D23" s="4">
        <f t="shared" si="3"/>
        <v>-34</v>
      </c>
      <c r="E23" s="4" t="s">
        <v>72</v>
      </c>
    </row>
    <row r="24" spans="1:5" x14ac:dyDescent="0.25">
      <c r="A24" s="4">
        <f t="shared" si="4"/>
        <v>31457281</v>
      </c>
      <c r="B24" s="4" t="s">
        <v>11</v>
      </c>
      <c r="C24" s="4">
        <f t="shared" si="2"/>
        <v>62914560</v>
      </c>
      <c r="D24" s="4">
        <f t="shared" si="3"/>
        <v>-36</v>
      </c>
      <c r="E24" s="4" t="s">
        <v>73</v>
      </c>
    </row>
    <row r="25" spans="1:5" x14ac:dyDescent="0.25">
      <c r="A25" s="4">
        <f t="shared" ref="A25:A34" si="5">C24+1</f>
        <v>62914561</v>
      </c>
      <c r="B25" s="4" t="s">
        <v>11</v>
      </c>
      <c r="C25" s="4">
        <f t="shared" si="2"/>
        <v>125829120</v>
      </c>
      <c r="D25" s="4">
        <f t="shared" si="3"/>
        <v>-38</v>
      </c>
      <c r="E25" s="4" t="s">
        <v>73</v>
      </c>
    </row>
    <row r="26" spans="1:5" x14ac:dyDescent="0.25">
      <c r="A26" s="4">
        <f t="shared" si="5"/>
        <v>125829121</v>
      </c>
      <c r="B26" s="4" t="s">
        <v>11</v>
      </c>
      <c r="C26" s="4">
        <f t="shared" si="2"/>
        <v>251658240</v>
      </c>
      <c r="D26" s="4">
        <f t="shared" si="3"/>
        <v>-40</v>
      </c>
      <c r="E26" s="4" t="s">
        <v>73</v>
      </c>
    </row>
    <row r="27" spans="1:5" x14ac:dyDescent="0.25">
      <c r="A27" s="4">
        <f t="shared" si="5"/>
        <v>251658241</v>
      </c>
      <c r="B27" s="4" t="s">
        <v>11</v>
      </c>
      <c r="C27" s="4">
        <f t="shared" si="2"/>
        <v>503316480</v>
      </c>
      <c r="D27" s="4">
        <f t="shared" si="3"/>
        <v>-42</v>
      </c>
      <c r="E27" s="4" t="s">
        <v>73</v>
      </c>
    </row>
    <row r="28" spans="1:5" x14ac:dyDescent="0.25">
      <c r="A28" s="4">
        <f t="shared" si="5"/>
        <v>503316481</v>
      </c>
      <c r="B28" s="4" t="s">
        <v>11</v>
      </c>
      <c r="C28" s="4">
        <f t="shared" si="2"/>
        <v>1006632960</v>
      </c>
      <c r="D28" s="4">
        <f t="shared" si="3"/>
        <v>-44</v>
      </c>
      <c r="E28" s="4" t="s">
        <v>73</v>
      </c>
    </row>
    <row r="29" spans="1:5" x14ac:dyDescent="0.25">
      <c r="A29" s="4">
        <f t="shared" si="5"/>
        <v>1006632961</v>
      </c>
      <c r="B29" s="4" t="s">
        <v>11</v>
      </c>
      <c r="C29" s="4">
        <f t="shared" si="2"/>
        <v>2013265920</v>
      </c>
      <c r="D29" s="4">
        <f t="shared" si="3"/>
        <v>-46</v>
      </c>
      <c r="E29" s="4" t="s">
        <v>73</v>
      </c>
    </row>
    <row r="30" spans="1:5" x14ac:dyDescent="0.25">
      <c r="A30" s="4">
        <f t="shared" si="5"/>
        <v>2013265921</v>
      </c>
      <c r="B30" s="4" t="s">
        <v>11</v>
      </c>
      <c r="C30" s="4">
        <f t="shared" si="2"/>
        <v>4026531840</v>
      </c>
      <c r="D30" s="4">
        <f t="shared" si="3"/>
        <v>-48</v>
      </c>
      <c r="E30" s="4" t="s">
        <v>73</v>
      </c>
    </row>
    <row r="31" spans="1:5" x14ac:dyDescent="0.25">
      <c r="A31" s="4">
        <f t="shared" si="5"/>
        <v>4026531841</v>
      </c>
      <c r="B31" s="4" t="s">
        <v>11</v>
      </c>
      <c r="C31" s="4">
        <f t="shared" si="2"/>
        <v>8053063680</v>
      </c>
      <c r="D31" s="4">
        <f t="shared" si="3"/>
        <v>-50</v>
      </c>
      <c r="E31" s="4" t="s">
        <v>73</v>
      </c>
    </row>
    <row r="32" spans="1:5" x14ac:dyDescent="0.25">
      <c r="A32" s="4">
        <f t="shared" si="5"/>
        <v>8053063681</v>
      </c>
      <c r="B32" s="4" t="s">
        <v>11</v>
      </c>
      <c r="C32" s="4">
        <f t="shared" si="2"/>
        <v>16106127360</v>
      </c>
      <c r="D32" s="4">
        <f t="shared" si="3"/>
        <v>-52</v>
      </c>
      <c r="E32" s="4" t="s">
        <v>73</v>
      </c>
    </row>
    <row r="33" spans="1:5" x14ac:dyDescent="0.25">
      <c r="A33" s="4">
        <f t="shared" si="5"/>
        <v>16106127361</v>
      </c>
      <c r="B33" s="4" t="s">
        <v>11</v>
      </c>
      <c r="C33" s="4">
        <f t="shared" si="2"/>
        <v>32212254720</v>
      </c>
      <c r="D33" s="4">
        <f t="shared" si="3"/>
        <v>-54</v>
      </c>
      <c r="E33" s="4" t="s">
        <v>73</v>
      </c>
    </row>
    <row r="34" spans="1:5" x14ac:dyDescent="0.25">
      <c r="A34" s="4">
        <f t="shared" si="5"/>
        <v>32212254721</v>
      </c>
      <c r="B34" s="4" t="s">
        <v>11</v>
      </c>
      <c r="C34" s="4">
        <f t="shared" si="2"/>
        <v>64424509440</v>
      </c>
      <c r="D34" s="4">
        <f t="shared" si="3"/>
        <v>-56</v>
      </c>
      <c r="E34" s="4" t="s">
        <v>73</v>
      </c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22" sqref="D22"/>
    </sheetView>
  </sheetViews>
  <sheetFormatPr defaultRowHeight="15" x14ac:dyDescent="0.25"/>
  <cols>
    <col min="1" max="1" width="7.85546875" style="34" customWidth="1"/>
    <col min="2" max="6" width="16.28515625" style="34" customWidth="1"/>
    <col min="7" max="7" width="9.140625" style="34"/>
  </cols>
  <sheetData>
    <row r="1" spans="1:6" x14ac:dyDescent="0.25">
      <c r="A1" s="37" t="s">
        <v>85</v>
      </c>
      <c r="B1" s="37" t="s">
        <v>1</v>
      </c>
      <c r="C1" s="37" t="s">
        <v>2</v>
      </c>
      <c r="D1" s="37" t="s">
        <v>3</v>
      </c>
      <c r="E1" s="37" t="s">
        <v>5</v>
      </c>
      <c r="F1" s="37" t="s">
        <v>44</v>
      </c>
    </row>
    <row r="2" spans="1:6" x14ac:dyDescent="0.25">
      <c r="A2" s="38" t="s">
        <v>86</v>
      </c>
      <c r="B2" s="35" t="s">
        <v>100</v>
      </c>
      <c r="C2" s="35" t="s">
        <v>100</v>
      </c>
      <c r="D2" s="36"/>
      <c r="E2" s="36"/>
      <c r="F2" s="36"/>
    </row>
    <row r="3" spans="1:6" x14ac:dyDescent="0.25">
      <c r="A3" s="38" t="s">
        <v>95</v>
      </c>
      <c r="B3" s="35" t="s">
        <v>101</v>
      </c>
      <c r="C3" s="35" t="s">
        <v>101</v>
      </c>
      <c r="D3" s="36"/>
      <c r="E3" s="36"/>
      <c r="F3" s="36"/>
    </row>
    <row r="4" spans="1:6" x14ac:dyDescent="0.25">
      <c r="A4" s="38" t="s">
        <v>94</v>
      </c>
      <c r="B4" s="35" t="s">
        <v>104</v>
      </c>
      <c r="C4" s="35" t="s">
        <v>109</v>
      </c>
      <c r="D4" s="36"/>
      <c r="E4" s="36"/>
      <c r="F4" s="36"/>
    </row>
    <row r="5" spans="1:6" x14ac:dyDescent="0.25">
      <c r="A5" s="38" t="s">
        <v>93</v>
      </c>
      <c r="B5" s="35" t="s">
        <v>102</v>
      </c>
      <c r="C5" s="35" t="s">
        <v>102</v>
      </c>
      <c r="D5" s="36"/>
      <c r="E5" s="36"/>
      <c r="F5" s="36"/>
    </row>
    <row r="6" spans="1:6" x14ac:dyDescent="0.25">
      <c r="A6" s="38" t="s">
        <v>92</v>
      </c>
      <c r="B6" s="35" t="s">
        <v>103</v>
      </c>
      <c r="C6" s="36"/>
      <c r="D6" s="36"/>
      <c r="E6" s="36"/>
      <c r="F6" s="35" t="s">
        <v>116</v>
      </c>
    </row>
    <row r="7" spans="1:6" x14ac:dyDescent="0.25">
      <c r="A7" s="38" t="s">
        <v>91</v>
      </c>
      <c r="B7" s="36"/>
      <c r="C7" s="35" t="s">
        <v>103</v>
      </c>
      <c r="D7" s="35" t="s">
        <v>100</v>
      </c>
      <c r="E7" s="36"/>
      <c r="F7" s="35" t="s">
        <v>117</v>
      </c>
    </row>
    <row r="8" spans="1:6" x14ac:dyDescent="0.25">
      <c r="A8" s="38" t="s">
        <v>90</v>
      </c>
      <c r="B8" s="35" t="s">
        <v>105</v>
      </c>
      <c r="C8" s="35" t="s">
        <v>104</v>
      </c>
      <c r="D8" s="35" t="s">
        <v>110</v>
      </c>
      <c r="E8" s="35" t="s">
        <v>114</v>
      </c>
      <c r="F8" s="35" t="s">
        <v>118</v>
      </c>
    </row>
    <row r="9" spans="1:6" x14ac:dyDescent="0.25">
      <c r="A9" s="38" t="s">
        <v>89</v>
      </c>
      <c r="B9" s="35" t="s">
        <v>106</v>
      </c>
      <c r="C9" s="35" t="s">
        <v>110</v>
      </c>
      <c r="D9" s="35" t="s">
        <v>112</v>
      </c>
      <c r="E9" s="35" t="s">
        <v>108</v>
      </c>
      <c r="F9" s="35" t="s">
        <v>100</v>
      </c>
    </row>
    <row r="10" spans="1:6" x14ac:dyDescent="0.25">
      <c r="A10" s="38" t="s">
        <v>88</v>
      </c>
      <c r="B10" s="35" t="s">
        <v>107</v>
      </c>
      <c r="C10" s="35" t="s">
        <v>111</v>
      </c>
      <c r="D10" s="35" t="s">
        <v>113</v>
      </c>
      <c r="E10" s="35" t="s">
        <v>115</v>
      </c>
      <c r="F10" s="35" t="s">
        <v>108</v>
      </c>
    </row>
    <row r="11" spans="1:6" x14ac:dyDescent="0.25">
      <c r="A11" s="38" t="s">
        <v>87</v>
      </c>
      <c r="B11" s="35" t="s">
        <v>97</v>
      </c>
      <c r="C11" s="35" t="s">
        <v>97</v>
      </c>
      <c r="D11" s="35" t="s">
        <v>97</v>
      </c>
      <c r="E11" s="35" t="s">
        <v>97</v>
      </c>
      <c r="F11" s="35" t="s">
        <v>97</v>
      </c>
    </row>
    <row r="12" spans="1:6" x14ac:dyDescent="0.25">
      <c r="A12" s="38" t="s">
        <v>96</v>
      </c>
      <c r="B12" s="35" t="s">
        <v>98</v>
      </c>
      <c r="C12" s="35" t="s">
        <v>98</v>
      </c>
      <c r="D12" s="35" t="s">
        <v>98</v>
      </c>
      <c r="E12" s="35" t="s">
        <v>98</v>
      </c>
      <c r="F12" s="35" t="s">
        <v>98</v>
      </c>
    </row>
    <row r="13" spans="1:6" x14ac:dyDescent="0.25">
      <c r="A13" s="38" t="s">
        <v>119</v>
      </c>
      <c r="B13" s="35" t="s">
        <v>99</v>
      </c>
      <c r="C13" s="35" t="s">
        <v>99</v>
      </c>
      <c r="D13" s="35" t="s">
        <v>99</v>
      </c>
      <c r="E13" s="35" t="s">
        <v>99</v>
      </c>
      <c r="F13" s="3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Sheet</vt:lpstr>
      <vt:lpstr>PRINT SHEET</vt:lpstr>
      <vt:lpstr>Stat</vt:lpstr>
      <vt:lpstr>Cha</vt:lpstr>
      <vt:lpstr>HtH</vt:lpstr>
      <vt:lpstr>Reference Points</vt:lpstr>
      <vt:lpstr>cha</vt:lpstr>
      <vt:lpstr>chab</vt:lpstr>
      <vt:lpstr>charb</vt:lpstr>
      <vt:lpstr>ge</vt:lpstr>
      <vt:lpstr>GEB</vt:lpstr>
      <vt:lpstr>hth</vt:lpstr>
      <vt:lpstr>hthb</vt:lpstr>
      <vt:lpstr>hthc</vt:lpstr>
      <vt:lpstr>'PRINT SHEET'!Print_Area</vt:lpstr>
      <vt:lpstr>Sheet!Print_Area</vt:lpstr>
      <vt:lpstr>SEX</vt:lpstr>
      <vt:lpstr>stat</vt:lpstr>
      <vt:lpstr>STATB</vt:lpstr>
      <vt:lpstr>statc</vt:lpstr>
      <vt:lpstr>WT</vt:lpstr>
    </vt:vector>
  </TitlesOfParts>
  <Company>Lockheed Martin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g130742</dc:creator>
  <cp:lastModifiedBy>Ellen</cp:lastModifiedBy>
  <cp:lastPrinted>2012-09-26T19:19:41Z</cp:lastPrinted>
  <dcterms:created xsi:type="dcterms:W3CDTF">2012-06-21T18:25:49Z</dcterms:created>
  <dcterms:modified xsi:type="dcterms:W3CDTF">2015-12-14T21:44:24Z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ACCT03\g130742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</Properties>
</file>